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PCA\PCA 2026 - CONSOLIDADO\LORNA - REUNIAO PCA 2026\"/>
    </mc:Choice>
  </mc:AlternateContent>
  <xr:revisionPtr revIDLastSave="0" documentId="8_{431A60A3-80ED-4392-B307-149B65EC9FA6}" xr6:coauthVersionLast="47" xr6:coauthVersionMax="47" xr10:uidLastSave="{00000000-0000-0000-0000-000000000000}"/>
  <bookViews>
    <workbookView xWindow="-120" yWindow="-120" windowWidth="29040" windowHeight="15840" firstSheet="17" activeTab="21" xr2:uid="{739188BF-54A6-4102-B551-E31D0ADF657D}"/>
  </bookViews>
  <sheets>
    <sheet name="GETAD E TI" sheetId="1" r:id="rId1"/>
    <sheet name="enviado geconv" sheetId="11" r:id="rId2"/>
    <sheet name="Planilha6" sheetId="12" r:id="rId3"/>
    <sheet name="GESTUR" sheetId="2" r:id="rId4"/>
    <sheet name="GEMAKT" sheetId="3" r:id="rId5"/>
    <sheet name="GEMAKT consolidada" sheetId="6" r:id="rId6"/>
    <sheet name="Planilha4" sheetId="9" state="hidden" r:id="rId7"/>
    <sheet name="Planilha2" sheetId="7" state="hidden" r:id="rId8"/>
    <sheet name="Planilha3" sheetId="8" state="hidden" r:id="rId9"/>
    <sheet name="GENTUR" sheetId="4" state="hidden" r:id="rId10"/>
    <sheet name="Planilha1" sheetId="13" state="hidden" r:id="rId11"/>
    <sheet name="CONSOLIDACAO PCA" sheetId="5" state="hidden" r:id="rId12"/>
    <sheet name="RAFAEL" sheetId="14" state="hidden" r:id="rId13"/>
    <sheet name="CONSOLIDACAO PCA 2026 14 05" sheetId="15" state="hidden" r:id="rId14"/>
    <sheet name="CONSOLIDACO PCA 02 DE JUNHO" sheetId="21" state="hidden" r:id="rId15"/>
    <sheet name="SEP" sheetId="22" state="hidden" r:id="rId16"/>
    <sheet name="SEP 1" sheetId="23" r:id="rId17"/>
    <sheet name="PCA 2026 ORIGINAL" sheetId="24" r:id="rId18"/>
    <sheet name="PCA 2026 ORIGINAL ALTERADO REUN" sheetId="25" r:id="rId19"/>
    <sheet name="sep 1 adequado teto 2026" sheetId="26" r:id="rId20"/>
    <sheet name="sep 1 adequado teto SITE " sheetId="27" r:id="rId21"/>
    <sheet name="sep 1 adequado teto SITE  (2)" sheetId="28" r:id="rId22"/>
    <sheet name="CONSOLIDACAO PCA 2026 (2)" sheetId="19" state="hidden" r:id="rId23"/>
    <sheet name="Planilha7" sheetId="18" state="hidden" r:id="rId24"/>
    <sheet name="Planilha10" sheetId="17" state="hidden" r:id="rId25"/>
    <sheet name="Planilha11" sheetId="20" state="hidden" r:id="rId26"/>
    <sheet name="Planilha9" sheetId="16" state="hidden" r:id="rId27"/>
    <sheet name="Planilha5" sheetId="10" state="hidden" r:id="rId28"/>
  </sheets>
  <definedNames>
    <definedName name="_xlnm._FilterDatabase" localSheetId="11" hidden="1">'CONSOLIDACAO PCA'!$A$6:$J$81</definedName>
    <definedName name="_xlnm._FilterDatabase" localSheetId="22" hidden="1">'CONSOLIDACAO PCA 2026 (2)'!$A$6:$J$22</definedName>
    <definedName name="_xlnm._FilterDatabase" localSheetId="13" hidden="1">'CONSOLIDACAO PCA 2026 14 05'!$A$6:$M$86</definedName>
    <definedName name="_xlnm._FilterDatabase" localSheetId="14" hidden="1">'CONSOLIDACO PCA 02 DE JUNHO'!$A$5:$M$92</definedName>
    <definedName name="_xlnm._FilterDatabase" localSheetId="17" hidden="1">'PCA 2026 ORIGINAL'!$A$5:$M$81</definedName>
    <definedName name="_xlnm._FilterDatabase" localSheetId="18" hidden="1">'PCA 2026 ORIGINAL ALTERADO REUN'!$A$5:$M$84</definedName>
    <definedName name="_xlnm._FilterDatabase" localSheetId="15" hidden="1">SEP!$A$5:$M$82</definedName>
    <definedName name="_xlnm._FilterDatabase" localSheetId="16" hidden="1">'SEP 1'!$A$5:$M$83</definedName>
    <definedName name="_xlnm._FilterDatabase" localSheetId="19" hidden="1">'sep 1 adequado teto 2026'!$A$5:$M$82</definedName>
    <definedName name="_xlnm._FilterDatabase" localSheetId="20" hidden="1">'sep 1 adequado teto SITE '!$A$5:$M$79</definedName>
    <definedName name="_xlnm._FilterDatabase" localSheetId="21" hidden="1">'sep 1 adequado teto SITE  (2)'!$A$5:$M$79</definedName>
    <definedName name="_xlnm.Print_Area" localSheetId="14">'CONSOLIDACO PCA 02 DE JUNHO'!$A$1:$Y$97</definedName>
    <definedName name="_xlnm.Print_Area" localSheetId="17">'PCA 2026 ORIGINAL'!$A$1:$Y$81</definedName>
    <definedName name="_xlnm.Print_Area" localSheetId="18">'PCA 2026 ORIGINAL ALTERADO REUN'!$A$1:$Y$84</definedName>
    <definedName name="_xlnm.Print_Area" localSheetId="15">SEP!$A$1:$U$85</definedName>
    <definedName name="_xlnm.Print_Area" localSheetId="16">'SEP 1'!$A$1:$Y$81</definedName>
    <definedName name="_xlnm.Print_Area" localSheetId="19">'sep 1 adequado teto 2026'!$A$1:$Y$79</definedName>
    <definedName name="_xlnm.Print_Area" localSheetId="20">'sep 1 adequado teto SITE '!$A$1:$Q$79</definedName>
    <definedName name="_xlnm.Print_Area" localSheetId="21">'sep 1 adequado teto SITE  (2)'!$A$1:$BZ$79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28" l="1"/>
  <c r="G79" i="27"/>
  <c r="J89" i="26"/>
  <c r="F3" i="26"/>
  <c r="I87" i="26"/>
  <c r="I88" i="26" s="1"/>
  <c r="K84" i="26"/>
  <c r="I84" i="26"/>
  <c r="G79" i="26"/>
  <c r="G98" i="26"/>
  <c r="G93" i="26"/>
  <c r="G92" i="26"/>
  <c r="G91" i="26"/>
  <c r="G96" i="26" s="1"/>
  <c r="G88" i="26"/>
  <c r="G90" i="23"/>
  <c r="G89" i="23"/>
  <c r="G87" i="23"/>
  <c r="G86" i="23"/>
  <c r="G84" i="23"/>
  <c r="G85" i="23"/>
  <c r="G82" i="23"/>
  <c r="G83" i="23"/>
  <c r="G95" i="26" l="1"/>
  <c r="I85" i="26" s="1"/>
  <c r="I98" i="26"/>
  <c r="G83" i="24"/>
  <c r="G87" i="25"/>
  <c r="G85" i="25"/>
  <c r="R85" i="25"/>
  <c r="R83" i="25"/>
  <c r="G84" i="25"/>
  <c r="G81" i="24"/>
  <c r="I101" i="26" l="1"/>
  <c r="J101" i="26"/>
  <c r="I95" i="26"/>
  <c r="K95" i="26" s="1"/>
  <c r="M95" i="26" s="1"/>
  <c r="G97" i="26"/>
  <c r="G99" i="26" s="1"/>
  <c r="H81" i="26" s="1"/>
  <c r="J92" i="26" s="1"/>
  <c r="K92" i="26" s="1"/>
  <c r="G81" i="23"/>
  <c r="G82" i="22"/>
  <c r="S5" i="22"/>
  <c r="O5" i="22"/>
  <c r="T5" i="21"/>
  <c r="P5" i="21"/>
  <c r="G93" i="21"/>
  <c r="G91" i="21"/>
  <c r="G87" i="21"/>
  <c r="G82" i="21"/>
  <c r="G84" i="21"/>
  <c r="G83" i="21"/>
  <c r="S59" i="21" l="1"/>
  <c r="P93" i="21"/>
  <c r="Q7" i="21"/>
  <c r="S28" i="21"/>
  <c r="G94" i="21"/>
  <c r="G88" i="21"/>
  <c r="G20" i="19"/>
  <c r="G18" i="19"/>
  <c r="G17" i="19"/>
  <c r="G16" i="19"/>
  <c r="G21" i="19" s="1"/>
  <c r="G15" i="19"/>
  <c r="G84" i="15"/>
  <c r="G82" i="15"/>
  <c r="G81" i="15"/>
  <c r="G80" i="15"/>
  <c r="G79" i="15"/>
  <c r="G15" i="14"/>
  <c r="G81" i="5"/>
  <c r="G76" i="5"/>
  <c r="G80" i="5"/>
  <c r="G79" i="5"/>
  <c r="G78" i="5"/>
  <c r="G77" i="5"/>
  <c r="P94" i="21" l="1"/>
  <c r="G85" i="15"/>
  <c r="G82" i="5"/>
  <c r="J34" i="13"/>
  <c r="G22" i="11"/>
  <c r="E12" i="8" l="1"/>
  <c r="E10" i="8"/>
  <c r="N7" i="6"/>
  <c r="F21" i="6"/>
  <c r="F15" i="6"/>
  <c r="F8" i="4" l="1"/>
  <c r="E15" i="3"/>
  <c r="H19" i="1"/>
  <c r="T4" i="21" l="1"/>
  <c r="R4" i="23"/>
  <c r="R5" i="23"/>
  <c r="T4" i="23"/>
  <c r="U4" i="21"/>
  <c r="U5" i="21"/>
  <c r="S4" i="21"/>
  <c r="S5" i="21"/>
  <c r="U5" i="26"/>
  <c r="U4" i="26"/>
  <c r="S5" i="26"/>
  <c r="S4" i="26"/>
  <c r="S4" i="24"/>
  <c r="S5" i="24"/>
  <c r="T5" i="22"/>
  <c r="T4" i="22"/>
  <c r="U4" i="23"/>
  <c r="U5" i="23"/>
  <c r="V5" i="23"/>
  <c r="V4" i="23"/>
  <c r="V4" i="24"/>
  <c r="V5" i="24"/>
  <c r="Q4" i="22"/>
  <c r="Q5" i="22"/>
  <c r="U4" i="22"/>
  <c r="U5" i="22"/>
  <c r="R5" i="22"/>
  <c r="R4" i="22"/>
  <c r="V5" i="21"/>
  <c r="V4" i="21"/>
  <c r="P5" i="22"/>
  <c r="P4" i="22"/>
  <c r="T4" i="24"/>
  <c r="S5" i="23"/>
  <c r="S4" i="23"/>
  <c r="Q4" i="21"/>
  <c r="Q5" i="21"/>
  <c r="R4" i="26"/>
  <c r="R5" i="26"/>
  <c r="V4" i="26"/>
  <c r="V5" i="26"/>
  <c r="S4" i="22"/>
  <c r="R5" i="24"/>
  <c r="R4" i="24"/>
  <c r="R4" i="21"/>
  <c r="R5" i="21"/>
  <c r="U4" i="24"/>
  <c r="U5" i="24"/>
  <c r="T4" i="26"/>
</calcChain>
</file>

<file path=xl/sharedStrings.xml><?xml version="1.0" encoding="utf-8"?>
<sst xmlns="http://schemas.openxmlformats.org/spreadsheetml/2006/main" count="5795" uniqueCount="357">
  <si>
    <t>SETOR DEMANDANTE</t>
  </si>
  <si>
    <t>OBJETO RESUMIDO</t>
  </si>
  <si>
    <t>UNIDADE DE MEDIDA</t>
  </si>
  <si>
    <t>QUANTIDADE ESTIMADA</t>
  </si>
  <si>
    <t>TIPO DE CONTRATAÇÃO</t>
  </si>
  <si>
    <t>PRAZO</t>
  </si>
  <si>
    <t>ESTIMATIVA PRELIMINAR DO VALOR (R$)</t>
  </si>
  <si>
    <t>CLASSIFICAÇÃO ORÇAMENTÁRIA</t>
  </si>
  <si>
    <t>AGENTE OU FISCAL</t>
  </si>
  <si>
    <t>OBSERVAÇÕES</t>
  </si>
  <si>
    <t>GETAD</t>
  </si>
  <si>
    <t xml:space="preserve">Aquisição de Material de Higiene </t>
  </si>
  <si>
    <t>Pct</t>
  </si>
  <si>
    <t>Compra</t>
  </si>
  <si>
    <t>3.3.90.30</t>
  </si>
  <si>
    <t>Simone Sampaio</t>
  </si>
  <si>
    <t>O quantitativo é estimado. Além
disso, o valor e a quantidade
poderão ser suplementados em
decorrência da estimativa de
gastos até o término do exercício
de 2025.</t>
  </si>
  <si>
    <t>Aquisição de utensílios de copa e cozinha</t>
  </si>
  <si>
    <t>Pct/Peça/Und</t>
  </si>
  <si>
    <t>Carolina Pastore</t>
  </si>
  <si>
    <t>Aquisição de generos alimenticios (café, açucar, chá, adoçante)</t>
  </si>
  <si>
    <t>Pct/Und</t>
  </si>
  <si>
    <t>Aquisição materiais de expediente</t>
  </si>
  <si>
    <t xml:space="preserve"> Unid/Cx/pacote/cartela</t>
  </si>
  <si>
    <t xml:space="preserve">Serviço de recarga de extintores/ incêndio, </t>
  </si>
  <si>
    <t>Cilindro para Recarga</t>
  </si>
  <si>
    <t>Para recarga dos extintores.</t>
  </si>
  <si>
    <t>Aquisição de Vales Transportes do tipo intermunicipal</t>
  </si>
  <si>
    <t>Unidade de VT</t>
  </si>
  <si>
    <t>3.3.90.49</t>
  </si>
  <si>
    <t>O valor poderá ser suplementado,
tendo em vista que o pagamento
ocorre de acordo com a
quantidade de quadro de servidores.</t>
  </si>
  <si>
    <t>Aquisição de Certificados Digitais</t>
  </si>
  <si>
    <t>Unidade</t>
  </si>
  <si>
    <t>3.3.90.40</t>
  </si>
  <si>
    <t>Para atendimento de obrigações
acessórias SETUR/FUNTUR.</t>
  </si>
  <si>
    <t>Aquisição de Equipamentos/Eletrodomésticos</t>
  </si>
  <si>
    <t>4.4.90.52</t>
  </si>
  <si>
    <t>Atender a substituição dos esquipamentos copa/cozinha depreciados.</t>
  </si>
  <si>
    <t xml:space="preserve">GETAD </t>
  </si>
  <si>
    <t>Material  Períférico de Informática</t>
  </si>
  <si>
    <t>Und/Cx</t>
  </si>
  <si>
    <t>Os quantitativos poderão ser alterados conforme demanda.</t>
  </si>
  <si>
    <t>VPN (PRODEST)</t>
  </si>
  <si>
    <t>Serviço</t>
  </si>
  <si>
    <t>3.3.90.39</t>
  </si>
  <si>
    <t>Atender às necessidades de manutenção da  TI SETUR junto à Prodest - VNP.</t>
  </si>
  <si>
    <t>Rede sem fio wi-fi</t>
  </si>
  <si>
    <t>Transmissão de dados</t>
  </si>
  <si>
    <t>Atender a transmissão de dados da SETUR.</t>
  </si>
  <si>
    <t>Serrviço de dedetização</t>
  </si>
  <si>
    <t xml:space="preserve">Atender serviço de dedetização/desrratização e limpeza de caixa d'aguana SETUR </t>
  </si>
  <si>
    <t>Atender a demanda da SETUR</t>
  </si>
  <si>
    <t>Serviços de desenvolvimento pessoal e profissional</t>
  </si>
  <si>
    <t>Atender à demanda por serviços de capacitação, incluindo cursos, palesras, workshops, fóruns e seminários, visando o desenvolvimento pessoal e profissional dos participantes</t>
  </si>
  <si>
    <t>Antivírus, 70 licenças</t>
  </si>
  <si>
    <t>Software</t>
  </si>
  <si>
    <t>4.4.90.40</t>
  </si>
  <si>
    <t>Prevenir, detectar e eliminar malware e vírus dos desktops da SETUR.</t>
  </si>
  <si>
    <t xml:space="preserve">Aquisição de Computadores e Estabilizadores </t>
  </si>
  <si>
    <t>Equipamento/Und</t>
  </si>
  <si>
    <t>Substituição de Desktops depreciados.</t>
  </si>
  <si>
    <t>agost/2025</t>
  </si>
  <si>
    <t>Patricia Agrizzi</t>
  </si>
  <si>
    <t>Serviço para 12 meses</t>
  </si>
  <si>
    <t xml:space="preserve">JUSTIFICATIVA </t>
  </si>
  <si>
    <t>CLASSIFICAÇÃO
ORÇAMENTÁRIA</t>
  </si>
  <si>
    <t>GESTUR</t>
  </si>
  <si>
    <t>Folders:
Tipo: folder com duas dobras
Programa 2
Tamanho: 21x29,7 cm
Impressão: 4x4 cores (quatro cores na frente e quatro cores no verso)
Papel: couche fosco 150g
Escala: em escala
Pasta tipo envelope:
Tamanho fechado: 23,5x33 cm
Tamanho aberto: 58x37 cm
Uso: para cursos de qualificação
Impressão: 4x0 cores (apenas na frente)
Tinta: escala em supremo 300g
Detalhes de fabricação: faca especial com fole, dispensa fotolito (CTP), shrinkado coletivo, corte/vinco, colagem com fita dupla face, faca especial
Acabamento: laminação fosca na parte externa
Considerar 1 cm de lombada na faca</t>
  </si>
  <si>
    <t>Para compor o material didático das Turmas do Programa de Qualificação, bem como para as demais ações da Gerência, incluindo a Formação de Gestores do Turismo</t>
  </si>
  <si>
    <t>Nova Contratação</t>
  </si>
  <si>
    <t>Material para uso durante as 
capacitações</t>
  </si>
  <si>
    <t>Crachá Credencial:
Papel Couche 250g/m²
Tamanho: 10x14cm
Com cordão em poliéster
Ponteira de metal
Personalização na frente
Blocos de Anotações:
Tamanho: 13x16,5cm
Miolo em papel sulfite 75g/m², branco, sem impressão (0/0)
Com picote e cola PUR
Personalização na capa
Capa colorida, tamanho: 33,5x13cm, em papel fotográfico 240g/m²
50 folhas
Bloco de Notas:
Tamanho: 12x15cm
Espiral lateral (2cm)
Capa e contracapa dura e personalizadas (4/0)
Miolo em papel offset 75g, pautado, com 96 folhas
Papel offset couche 120g</t>
  </si>
  <si>
    <t>5.000 unidades</t>
  </si>
  <si>
    <t>Para o kit de material das turmas do Programa de Qualificação para o Turismo, bem como para compor o material didático das turmas do Programa de Qualificação, da Formação de Gestores do Turismo e demais ações da Gerência.</t>
  </si>
  <si>
    <t>Banner personalizado em lona
Tamanho: 1,50 m x 1,00 m
Colorido
Certificado
Certificação para cursos
Material: papel couchê fosco
Cor: branca
Gramatura: 250 g/m²
Dimensão: 29,7 cm x 21 cm
Impressão
CTP (Cópia por transferência de chapa)
Características: impressão em 4x1 cores
Refile final
Acondicionamento
Pacote coletivo
Observações adicionais
Impressões diversas e personalizadas</t>
  </si>
  <si>
    <t>Para divulgar os programas da SETUR e entregá-los aos participantes das turmas de Formação de Gestores das Políticas Públicas do Turismo.</t>
  </si>
  <si>
    <t>Caneta Esferográfica Cristal: n- Cor: azul ou preta n- Ponta média de 1,0 mm com esfera de tungstênio n- Corpo hexagonal e transparente n- Tinta de alta qualidade, escrita macia de até 2 km n- Tampa da mesma cor da tinta.nnEnvelope Personalizado: n- Material: sulfite n- Tamanho: 29x36cm n- Gramatura: 180g/m² n- Fundo branco n- Personalizado com possibilidade de cores e serigrafias diversas</t>
  </si>
  <si>
    <t>Para compor material didático para as turmas de capacitação de gestores do Turismo e demais ações da Gerência</t>
  </si>
  <si>
    <t xml:space="preserve">Prestação de serviços para estrutura de evento. </t>
  </si>
  <si>
    <t>Diária</t>
  </si>
  <si>
    <t>2 Diárias</t>
  </si>
  <si>
    <t>Estrutura adequada para eventos internos da SETUR- Encontro de Gestores.</t>
  </si>
  <si>
    <t>Estrutura para evento de encontro
 de Gestores</t>
  </si>
  <si>
    <t>Contratação de  consultoria, oficina, material gráfico e realização de evento para o projeto Turismo de Base Comunitária.</t>
  </si>
  <si>
    <t>5 encontros</t>
  </si>
  <si>
    <t>Fomentar o Turismo de Base Comunitária</t>
  </si>
  <si>
    <t>Joyce Coelho</t>
  </si>
  <si>
    <t>contratação de  consultoria, oficina, material gráfico e realização de evento.</t>
  </si>
  <si>
    <t>Programa de Qualificação para o Turismo Capixaba.</t>
  </si>
  <si>
    <t>turma</t>
  </si>
  <si>
    <t>95 turmas</t>
  </si>
  <si>
    <t>Capacitação de prestadores de serviços turísticos, formação de mão de obra qualificada.</t>
  </si>
  <si>
    <t>Prorrogada</t>
  </si>
  <si>
    <t>Contrato estimado até Junho/2026</t>
  </si>
  <si>
    <t>TOTAL PCA GESTUR</t>
  </si>
  <si>
    <t xml:space="preserve">GEMAKT </t>
  </si>
  <si>
    <t>Prestação de serviço de planejamento, promoção, organização, realização, administração, e o desenvolvimento de feiras, eventos, exposições, congressos e conferências, para participação da Secretaria de Estado do Turismo na WTM LATIN AMERICA 2026</t>
  </si>
  <si>
    <t xml:space="preserve">Unidade </t>
  </si>
  <si>
    <t>Nova</t>
  </si>
  <si>
    <t>3.3.90.99</t>
  </si>
  <si>
    <t>A abertura dos processos e contratações ocorrerá conforme o calendário de feiras e eventos para 2026, considerando o recebimento das propostas dentro dos prazos estabelecidos.</t>
  </si>
  <si>
    <t>Locação de espaço com montagem personalizada para participação da Secretaria de Estado do Turismo do Espírito Santo - SETUR na FEMUNES</t>
  </si>
  <si>
    <t xml:space="preserve">Locação de espaço para participação da Secretaria de Estado do Turismo do Espírito Santo - SETUR no Fest Gastronomia </t>
  </si>
  <si>
    <t>Locação de espaço com montagem personalizada para participação da Secretaria de Estado do Turismo do Espírito Santo - SETUR na Ruraltures 2026</t>
  </si>
  <si>
    <t>Locação de espaço com montagem personalizada para participação da Secretaria de Estado do Turismo do Espírito Santo - SETUR na ABAV EXPO2026</t>
  </si>
  <si>
    <t>Locação de espaço com montagem personalizada para participação da Secretaria de Estado do Turismo do Espírito Santo - SETUR na FESTURIS 2026</t>
  </si>
  <si>
    <t>Contratação de empresa especializada para elaboração do Plano de Marketing Turístico do Espírito Santo.</t>
  </si>
  <si>
    <t>Serviço contínuo, essencial para o planejamento estratégico e a promoção do destino Espírito Santo, abrangendo a definição de diretrizes, campanhas publicitárias, ações promocionais, participação em eventos e feiras, além da articulação com parceiros do trade turístico para fortalecer a imagem do estado no mercado nacional e internacional.</t>
  </si>
  <si>
    <t>Aquisição de materiais promocionais para divulgação do destino em ações institucionais e promocionais, incluindo feiras, eventos nacionais e estaduais, ações com parceiros estratégicos e campanhas de marketing.</t>
  </si>
  <si>
    <t>3.3.90.32</t>
  </si>
  <si>
    <t>Os materiais serão utilizados em feiras, eventos nacionais e estaduais, além de ações específicas como Famtours, Press Trips e Roadshows.</t>
  </si>
  <si>
    <t>Contratação de serviço de transporte terrestre para envio de materiais institucionais e promocionais, em âmbito nacional, por meio de caminhão baú, visando atender às demandas da SETUR/ES.</t>
  </si>
  <si>
    <t>Serviço essencial para garantir a logística eficiente dos materiais promocionais utilizados nas ações de divulgação do destino.</t>
  </si>
  <si>
    <t>Edital de apoio a eventos turísticos, com objetivo de fomentar e impulsionar iniciativas que promovam o Espírito Santo como destino turístico.</t>
  </si>
  <si>
    <t xml:space="preserve">3.3.50.41 </t>
  </si>
  <si>
    <t>O edital contemplará  eventos turísticos, contribuindo para o fortalecimento da economia local, geração de emprego e renda.</t>
  </si>
  <si>
    <t>Edital para ações promocionais como Famtours, Roadshows e Press Trips, voltadas à divulgação do destino Espírito Santo no mercado nacional e internacional.</t>
  </si>
  <si>
    <t>A iniciativa visa promover o estado junto a agentes de viagens e imprensa especializada, com foco na geração de mídia espontânea e estímulo à comercialização de pacotes turísticos.</t>
  </si>
  <si>
    <t>Workstation, composta por 01 computador de alta performance, 02 Monitores, 01 Teclado e 01 Mouse.</t>
  </si>
  <si>
    <t>A aquisição da Workstation se justifica pela demanda crescente de peças publicitárias de alta qualidade para promoção turística. O novo equipamento assegurará maior agilidade e qualidade na produção desses materiais, beneficiando o interesse público ao fortalecer a imagem do turismo capixaba.</t>
  </si>
  <si>
    <t>GENTUR</t>
  </si>
  <si>
    <t>Taxas de serviços urbanos e coleta de resíduos do Pavilhão de Carapina 2026</t>
  </si>
  <si>
    <t>339047 - OBRIGAÇÕES TRIBUTÁRIAS E CONTRIBUTIVAS</t>
  </si>
  <si>
    <t>Não há fiscal</t>
  </si>
  <si>
    <t>Contrato contínuo anual por inexigibilidade</t>
  </si>
  <si>
    <t>Fornecimento de Água e Tratamento de Esgoto - Pavilhão de Carapina</t>
  </si>
  <si>
    <t>339039 - OUTROS SERVIÇOS DE TERCEIROS - PESSOA JURÍDICA</t>
  </si>
  <si>
    <t>Fiscal: Clarton Paiva Muniz</t>
  </si>
  <si>
    <t>Fornecimento de Energia - Pavilhão de Carapina</t>
  </si>
  <si>
    <t>Serviço de pesquisa de perfil do turista temporada 2027</t>
  </si>
  <si>
    <t>Fiscal: Roberta Ponzo Vaccari</t>
  </si>
  <si>
    <t>Serviço contínuo previsto no Plano Estratégico do Governo - Observatório do Turismo</t>
  </si>
  <si>
    <t>Contratação de ferramenta para obtenção de informações turísticas a partir de metadados</t>
  </si>
  <si>
    <t>Em andamento</t>
  </si>
  <si>
    <t>Contrato plurianual por inexigibilidade</t>
  </si>
  <si>
    <t>SUBTOTAL</t>
  </si>
  <si>
    <t>PLANO DE CONTRATAÇÃO ANUAL - EXERCÍCIO 2026</t>
  </si>
  <si>
    <t>Renovação Contratual</t>
  </si>
  <si>
    <t>Fiscal do Contrato</t>
  </si>
  <si>
    <t>3.3.90.37</t>
  </si>
  <si>
    <t>3.3.90.33</t>
  </si>
  <si>
    <t>2255 - GESTÃO PARA O DESENVOLVIMENTO DO TURISMO</t>
  </si>
  <si>
    <t>FONTE</t>
  </si>
  <si>
    <t>VALOR</t>
  </si>
  <si>
    <t>contratação de ferramenta para obtenção de informações turísticas a partir de metadados", estamos falando de adquirir um software ou sistema que ajuda a coletar e analisar dados relacionados ao turismo.
O que são metadados?
Metadados são informações que descrevem outros dados. Por exemplo, se você tem uma lista de pontos turísticos, os metadados podem incluir detalhes como o nome do lugar, localização, horário de funcionamento, avaliações, fotos, entre outros. Eles ajudam a organizar e entender melhor esses dados.
Como essa ferramenta funciona?
Ela acessa esses metadados de diferentes fontes (como sites, bancos de dados, redes sociais) e organiza tudo de forma que seja fácil de consultar e analisar. Assim, é possível descobrir, por exemplo, quais pontos turísticos estão mais visitados, quais regiões precisam de mais divulgação, ou identificar tendências no turismo.
Por que é importante?
Com essas informações, gestores e planejadores podem tomar decisões mais inteligentes para melhorar o turismo na região, criar campanhas mais eficazes, investir em melhorias e oferecer uma experiência melhor aos visitantes.</t>
  </si>
  <si>
    <t>CONFERIR COM RAFAEL</t>
  </si>
  <si>
    <t>449040 - AQUISIÇÃO SOFTWARE</t>
  </si>
  <si>
    <t>RECURSOS PRÓPRIOS DO FUNTUR</t>
  </si>
  <si>
    <t>2028 - GESTÃO DE ESPAÇOS DE TURISMO</t>
  </si>
  <si>
    <t>NATUREZA</t>
  </si>
  <si>
    <t>AS LINHAS 12 E 13 ENTRA SOMENTE NO ORÇAMENTO 2026 E NÃO ENTRA NA PCA</t>
  </si>
  <si>
    <t>Setor Demandante</t>
  </si>
  <si>
    <t>Objeto Resumido</t>
  </si>
  <si>
    <t>Unidade de Medida</t>
  </si>
  <si>
    <t>Quantidade Estimada</t>
  </si>
  <si>
    <t>Estimativa preliminar do valor (R$)</t>
  </si>
  <si>
    <t>Tipo de Contratação</t>
  </si>
  <si>
    <t>Prazo</t>
  </si>
  <si>
    <t>Classificação orçamentária</t>
  </si>
  <si>
    <t>Agente de contratação ou fiscal</t>
  </si>
  <si>
    <t>Observações</t>
  </si>
  <si>
    <t>observações</t>
  </si>
  <si>
    <t>Disponibilização de espaço com montagem personalizada e exclusiva para a participação da Secretaria de Estado do Turismo do Espírito Santo em feiras e eventos de promoção do turismo.</t>
  </si>
  <si>
    <t>mar a nov/ 26</t>
  </si>
  <si>
    <t>A abertura dos processos e contratações ocorrerá conforme o calendário de feiras e eventos para 2025, considerando o recebimento das propostas dentro dos prazos estabelecidos.</t>
  </si>
  <si>
    <t>Empresa para prestar serviço de segurança e medicina do trabalho.</t>
  </si>
  <si>
    <t>ação 2255 Gestão para o desenvolvimento do turismo</t>
  </si>
  <si>
    <t>Fiscal o Contrato</t>
  </si>
  <si>
    <t>JUSTIFICATIVA</t>
  </si>
  <si>
    <t>ÁREA RESPONSÁVEL PELA CONSOLIDAÇÃO</t>
  </si>
  <si>
    <t xml:space="preserve">ÓRGÃO OU ENTIDADE: </t>
  </si>
  <si>
    <t>SECRETARIA DE ESTADO DO TURISMO - SETUR</t>
  </si>
  <si>
    <t>GETAD - GERÊNCIA TÉCNICA ADMINISTRATIVA</t>
  </si>
  <si>
    <t>Quantidade estimada</t>
  </si>
  <si>
    <t>Estimativa Preliminar do Valor (R$)</t>
  </si>
  <si>
    <t>Classificação Orçamentária</t>
  </si>
  <si>
    <t>Agente de Contratação ou Fiscal</t>
  </si>
  <si>
    <t>Agente ou Fiscal de Contrato</t>
  </si>
  <si>
    <t>PREVISÃO DA DATA DA CONTRATAÇÃO</t>
  </si>
  <si>
    <t>ESTIMATIVA PRELIMINAR DO VALOR ANUAL (R$)</t>
  </si>
  <si>
    <t>Fornecimento de água e tratamento de esgoto - SETUR</t>
  </si>
  <si>
    <t>m³</t>
  </si>
  <si>
    <t>Atender às necessidades de água/ esgoto da Setur.</t>
  </si>
  <si>
    <t>Fornecimento de energia elétrica - SETUR</t>
  </si>
  <si>
    <t>kW</t>
  </si>
  <si>
    <t>Visando atender o abastecimento de eletricidade na Setur.</t>
  </si>
  <si>
    <t>Locação de Veículo Automotor, tipo Executivo, sem motorista</t>
  </si>
  <si>
    <t>Locação de Veículo Automotor, tipo executivo, sem motorista.</t>
  </si>
  <si>
    <t>Telefonia móvel (SMP) local e longa distância</t>
  </si>
  <si>
    <t>Assinatura</t>
  </si>
  <si>
    <t>Atender o processo de comunicação telefônica a distância da Setur.</t>
  </si>
  <si>
    <t>Serviço de postagem</t>
  </si>
  <si>
    <t>Atender a necessidade de entrega de correspondências/encomendas. Prestação de serviços e fornecimento de produtos.</t>
  </si>
  <si>
    <t>Locação de Veículo Automotor, tipo Serviço, sem motorista</t>
  </si>
  <si>
    <t>Locação de  Veículo Automotor, tipo serviço, sem motorista.</t>
  </si>
  <si>
    <t>Prestação do serviços de administração e gerenciamento do abastecimento de combustível dos veículos oficiais</t>
  </si>
  <si>
    <t>Litros</t>
  </si>
  <si>
    <t>Patrícia Aggrizi</t>
  </si>
  <si>
    <t>Prestação do serviços de administração e gerenciamento do abastecimento de combustível dos veículos oficiais.</t>
  </si>
  <si>
    <t>Publicações na imprensa oficial - DIO</t>
  </si>
  <si>
    <t>3.3.91.39</t>
  </si>
  <si>
    <t>Joyce Maziero</t>
  </si>
  <si>
    <t>Atender o processo de publicações na imprensa oficial.</t>
  </si>
  <si>
    <t xml:space="preserve">Serviço suporte técnico de PABX </t>
  </si>
  <si>
    <t>Odyr Vargas</t>
  </si>
  <si>
    <t>Atender suporte técnico de PABX .</t>
  </si>
  <si>
    <t xml:space="preserve"> GECONV</t>
  </si>
  <si>
    <t>Prestação de serviços de vigilância patrimonial - SETUR</t>
  </si>
  <si>
    <t>Postos de vigilantes</t>
  </si>
  <si>
    <t>Daniela Barros</t>
  </si>
  <si>
    <t>Prestação de serviços de vigilância patrimonial.</t>
  </si>
  <si>
    <t>GECONV</t>
  </si>
  <si>
    <t>Serviço de limpeza e conservação, fornecendo mão de obra, materiais e equipamentos, copeiragem, recepção e manutenção predial - SETUR</t>
  </si>
  <si>
    <t>Ana Carolina Fornazier</t>
  </si>
  <si>
    <t>Serviço de limpeza e conservação, fornecendo mão de obra, materiais e equipamentos, copeiragem, recepção e manutenção predial.</t>
  </si>
  <si>
    <t>Publicação de matéria legal em jornal de grande circulação</t>
  </si>
  <si>
    <t>Dulcimara Comerio</t>
  </si>
  <si>
    <t>Publicação de matéria legal em jornal de grande circulação.</t>
  </si>
  <si>
    <t>Prestação de serviços de agenciamento e fornecimento de passagens aéreas para voos regulares nacionais e internacionais</t>
  </si>
  <si>
    <t>Prestação de serviços de agenciamento e fornecimento de passagens aéreas para voos regulares nacionais e internacionais.</t>
  </si>
  <si>
    <t xml:space="preserve">Telefonia para operacionalização da rede corporativa do governo do estado do Espírito Santo - Telefonia para operacionalização da rede corporativa de telefonia fixa local </t>
  </si>
  <si>
    <t>Lucileia Alves</t>
  </si>
  <si>
    <t>Telefonia para operacionalização da rede corporativa do governo do estado do Espírito Santo - Telefonia para operacionalização da rede corporativa de telefonia fixa local.</t>
  </si>
  <si>
    <t>Locação de  Veículo Automotor, tipo Representação, sem motorista</t>
  </si>
  <si>
    <t>Locação de  Veículo Automotor, tipo representação, sem motorista.</t>
  </si>
  <si>
    <t xml:space="preserve">Assinatura Anual de Jornal </t>
  </si>
  <si>
    <t>Mayara Salles</t>
  </si>
  <si>
    <t>Acompanhamento das notícias pelo setor de assessoria de imprensa.</t>
  </si>
  <si>
    <t>Serviços de Outsourcing de Impressão, com Disponibilização de Equipamento Reprográfico Multifuncional Monocromático, Assistência Técnica e Fornecimento de Peças e Demais Insumos Consumíveis</t>
  </si>
  <si>
    <t>Impressões</t>
  </si>
  <si>
    <t>Serviços de Outsourcing de Impressão, com Disponibilização de Equipamento Reprográfico Multifuncional Monocromático, Assistência Técnica e Fornecimento de Peças e Demais Insumos Consumíveis.</t>
  </si>
  <si>
    <t>Prestação de serviços administrativos de suporte de nivel operacional por meio de postos de Assistentes Administrativos e Encarregados</t>
  </si>
  <si>
    <t xml:space="preserve">Postos </t>
  </si>
  <si>
    <t>Há necessidade de aditivar mais um posto para atender as necessidades da SETUR.</t>
  </si>
  <si>
    <t>Dedetização e Limpeza de Reservatórios de Água - SETUR</t>
  </si>
  <si>
    <t>Rodrig Bolelli</t>
  </si>
  <si>
    <t>Serviço de limpeza de caixa d'água na sede da Secretaria de Turismo do Estado, no Saldanha da Gama.</t>
  </si>
  <si>
    <t>TOTAL ESTIMADO GECONV</t>
  </si>
  <si>
    <t>GEINFRA/GETAD</t>
  </si>
  <si>
    <t>GEMAKT/GETAD</t>
  </si>
  <si>
    <t xml:space="preserve"> GETAD/ GECONV</t>
  </si>
  <si>
    <t>GETAD/GECONV</t>
  </si>
  <si>
    <t>abril/2026</t>
  </si>
  <si>
    <t>nova Contratação</t>
  </si>
  <si>
    <t>junho/2026</t>
  </si>
  <si>
    <t>julho/2026</t>
  </si>
  <si>
    <t>maio/2026</t>
  </si>
  <si>
    <t>GEINFRA</t>
  </si>
  <si>
    <t>Contratação de empresa especializada para  manutenção preventiva e corretiva para os sistemas de climatização da Casa do Turismo Capixaba, em Vitória/ES, e do Parque Estadual Agropecuário Floriano Varejão (Pavilhão de Carapina), Serra/ES</t>
  </si>
  <si>
    <t>Nova contratação</t>
  </si>
  <si>
    <t>Prestação de serviços de  planejamento e manutenção preventiva e corretiva de sistemas de ar condicionado e equipamentos de climatização de suas unidade administrativas.A contratação de uma empresa especializada de engenharia execução desses serviços é necessária para  garantir a qualidade do ar-interior conforme determina a Lei 13.589/2018.</t>
  </si>
  <si>
    <t xml:space="preserve">Contratação de empresa especializada para manutenção dos elevadores da Casa do Turismo Capixaba. </t>
  </si>
  <si>
    <t>Deiniely Manenti</t>
  </si>
  <si>
    <t>Prestação de serviços de planejamento e manutenção preventiva e corretiva dos elevadores.</t>
  </si>
  <si>
    <t>Contratação de empresa especializada para manutenção preventiva e corretiva das instalações da Casa de Turismo Capixaba</t>
  </si>
  <si>
    <t>Prestação de serviços de planejamento e manutenção preventiva e corretiva da Casa de Turismo Capixaba.</t>
  </si>
  <si>
    <t>Aluguel de veículo (sem motorista)</t>
  </si>
  <si>
    <t xml:space="preserve">Acompanhamento das obras do Projeto Estratégico Caminhos do Turismo, sendo necessária a viagem semanal para os municipios do interior do estado.  </t>
  </si>
  <si>
    <t>Execução da obra do Pier de Meaípe</t>
  </si>
  <si>
    <t>4.4.90.51</t>
  </si>
  <si>
    <t xml:space="preserve">Necessidade de urbanização e adequação da acessibilidade na Orla de Meaípe, importante ponto turistico da região de guarapari. </t>
  </si>
  <si>
    <t>Contratação de Circuito Fechado de Monitoramento de Vídeos - CFTV</t>
  </si>
  <si>
    <t>Prestação de serviços de gestão patrimonial.</t>
  </si>
  <si>
    <t>Aquisição e instalação de Catracas eletrônicas</t>
  </si>
  <si>
    <t>3.3.90.39/4.4.90.52</t>
  </si>
  <si>
    <t>Contratação de empresa para execução de manutenção e conserva de revestimento primário com mistura de escória de aciaria e solo - revsol - da estrada que liga o parque forno grande até a rodovia es-164, no município de castelo</t>
  </si>
  <si>
    <t xml:space="preserve">Em andamento </t>
  </si>
  <si>
    <t>4.4.90.39</t>
  </si>
  <si>
    <t>Necessidade de adoção de solução para melhoria das condições de circulação da estrada,  visando garantir a trafegabilidade em todos os períodos do ano.</t>
  </si>
  <si>
    <t>Qualificação de acesso da estrada que liga alto calçado à Pedra do Pontão, no município de são José do Calçado PO Caminhos doTurismo</t>
  </si>
  <si>
    <t xml:space="preserve">Qualificação de estrada no Municipio de Bom Jesus do Norte </t>
  </si>
  <si>
    <t xml:space="preserve">Manutenção e reforma das áreas externas do Saldanha da Gama </t>
  </si>
  <si>
    <t>Necessidade de adequação na casa do turismo capixaba, Sede da Secretaria de Estado do Turismo.</t>
  </si>
  <si>
    <t xml:space="preserve">Projeto Píer de Meaípe </t>
  </si>
  <si>
    <t xml:space="preserve">Realização de projetos executivos e complementares com base no arquitetônico para urbanização e adequação da acessibilidade na Orla de Meaípe, importante ponto turistico da região de Guarapari. </t>
  </si>
  <si>
    <t>TOTAL DA PCA - 2026</t>
  </si>
  <si>
    <t>Plano de Contratações Anual - Exercício 2026</t>
  </si>
  <si>
    <t>SUBTOTAL GENTUR</t>
  </si>
  <si>
    <t>SIBTOTAL GESTUR</t>
  </si>
  <si>
    <t>SUBTOTAL - GETAD / GECONV</t>
  </si>
  <si>
    <t>SUBTOAL - GEINFRA/GETAD</t>
  </si>
  <si>
    <t>SUBOTAL - GEINFRA/GETAD</t>
  </si>
  <si>
    <t>ÓRGÃO OU ENTIDADE</t>
  </si>
  <si>
    <t>Serviço de pesquisa de perfil do turista temporada 2026</t>
  </si>
  <si>
    <t>Contratação de ferramenta para obtenção de informações turísticas a partir de metadados 2025/26</t>
  </si>
  <si>
    <t>Contratação de ferramenta para obtenção de informações turísticas a partir de metadados 2026/27</t>
  </si>
  <si>
    <t>SUBTOTAL GENTUR - RAFAEL</t>
  </si>
  <si>
    <t>Programa Caminhos do Turismo - PO: 2298</t>
  </si>
  <si>
    <t>KM</t>
  </si>
  <si>
    <t>23km</t>
  </si>
  <si>
    <t xml:space="preserve">Prover todos os municípios Capixabas com a divulgação e o fortalecimento do programa "caminhos do Turismo",  valorizar e preservar o patrimônio turístico, além de melhorar a infraestrutura para os visitantes. Isso, por sua vez, pode atrair mais turistas, gerar mais empregos e impulsionar a economia local. Além disso, obras de melhoria podem garantir maior segurança e conforto para quem visita esses locais, promovendo uma experiência mais agradável e incentivando o turismo sustentável na região. </t>
  </si>
  <si>
    <t>Ata de Registro de Preços 0003/2025 e 0004/2025</t>
  </si>
  <si>
    <t>Dilson Henrique</t>
  </si>
  <si>
    <t xml:space="preserve">Conferir as estradas com Rodrigo </t>
  </si>
  <si>
    <t>Estimativa preliminar do valor para 2026 (R$)</t>
  </si>
  <si>
    <t>GND</t>
  </si>
  <si>
    <t>MODALIDADE DE APLICAÇÃO</t>
  </si>
  <si>
    <t>ELEMENTO DE DESPESA</t>
  </si>
  <si>
    <t>Fonte de Recursos</t>
  </si>
  <si>
    <t>339039/449039</t>
  </si>
  <si>
    <t>gnd 3 e gnd 4</t>
  </si>
  <si>
    <t>Dedetização e Limpeza de Reservatórios de Água - SETUR e Pavilhao de Carapina</t>
  </si>
  <si>
    <t>500/759</t>
  </si>
  <si>
    <t>Contratação de empresa especializada na prestação de serviços de Vigilância
Patrimonial Desarmada, com fornecimento de mão-de-obra, equipamentos e
insumos a serem executados de forma contínua nas dependências do imóvel
localizado Rodovia do Contorno, s/n, km 01 Jardim Carapina, Serra/ES. Cep.
29.161-064, pertencente a esta Secretaria de Estado de Gestão e Recursos</t>
  </si>
  <si>
    <t>unidade</t>
  </si>
  <si>
    <t>insumos a serem executados de forma contínua nas dependências do imóvel</t>
  </si>
  <si>
    <t>Repactuação</t>
  </si>
  <si>
    <t xml:space="preserve">Contratação de empresa para prestação de limpeza serviços de mão de obra terceirizada, incluindo o fornecimento de todo o material, equipamento, pessoal residente e insumos necessários para realização dos serviços que atenda as necessidades da área do Parque Estadual Agropecuário Floriano Varejão, de Asseio, Conservação, e Apoio Operacional, no período de 12 (doze) meses.
</t>
  </si>
  <si>
    <t>SUBTOTAL GEINFRA/GETAD</t>
  </si>
  <si>
    <t>SUBTOTAL DA GEMAKT/GETAD</t>
  </si>
  <si>
    <t>TOTAL GERAL</t>
  </si>
  <si>
    <t>TOTAL FONTE 500</t>
  </si>
  <si>
    <t>FONTE DE RECURSOS 500</t>
  </si>
  <si>
    <t>FONTE DE RECURSOS 759 - FUNTUR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</si>
  <si>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</si>
  <si>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</si>
  <si>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</si>
  <si>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</si>
  <si>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</si>
  <si>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</si>
  <si>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</si>
  <si>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3 - OUTRAS DESPESAS CORRENTES</t>
  </si>
  <si>
    <t>4 - INVESTIMENTOS</t>
  </si>
  <si>
    <t>200.00,00</t>
  </si>
  <si>
    <t>Construção do novo Pavilhão de Carapina</t>
  </si>
  <si>
    <t>Fiscal do contrato</t>
  </si>
  <si>
    <t>Aquisição/Instalação das boias de cruzeiros</t>
  </si>
  <si>
    <t>Manutenção/Instalação das boias de cruzeiros</t>
  </si>
  <si>
    <t>Qual a durabilidade das boias? Se for mais de dois anos será 4.4.90.52</t>
  </si>
  <si>
    <t>Geinfra</t>
  </si>
  <si>
    <t>GND 4</t>
  </si>
  <si>
    <t>GND 3</t>
  </si>
  <si>
    <t>TOTAL FONTE 759</t>
  </si>
  <si>
    <t>TOTAL DA GESTUR</t>
  </si>
  <si>
    <t>TOTAL DA GEMAKT</t>
  </si>
  <si>
    <t>TOTAL DA GETAD</t>
  </si>
  <si>
    <t>TOTAL GEINFRA GND 4</t>
  </si>
  <si>
    <t>TOTAL GEINFRA GND 3 - FONTE 500</t>
  </si>
  <si>
    <t>Aquisição de Equipamentos/Eletrodomésticos e equipamentos de TI</t>
  </si>
  <si>
    <t>Atender a substituição dos esquipamentos copa/cozinha depreciados e equipamentos de TI depreciados ou para receber novos servidores.</t>
  </si>
  <si>
    <t>TOTAL GETAD</t>
  </si>
  <si>
    <t>GETAD - GND 4</t>
  </si>
  <si>
    <t>TOTAL GERAL - GND 3</t>
  </si>
  <si>
    <t>TETO DEMAIS DESPESAS DE CUSTEIO</t>
  </si>
  <si>
    <t>TOTAL GERAL - GND 4</t>
  </si>
  <si>
    <t>TOTAL GERAL PCA - RECURSOS DE CAIXA</t>
  </si>
  <si>
    <t>TOTAL GERAL DA FONTE DE RECURSOS 759</t>
  </si>
  <si>
    <t>TETO FONTE 759 - FUNTUR</t>
  </si>
  <si>
    <t>TOTAL GERAL COM TODAS AS FONTES</t>
  </si>
  <si>
    <t>RESUMO</t>
  </si>
  <si>
    <t>EDITAIS</t>
  </si>
  <si>
    <t>convênio Domingos Martins</t>
  </si>
  <si>
    <t>Atender as necessidades doParque Estadual Agropecuário Floriano Varejão.</t>
  </si>
  <si>
    <t>Atender as necessidades da Secretaria de Estado do Turismo.</t>
  </si>
  <si>
    <t>Calendário das Contratações</t>
  </si>
  <si>
    <t>agost/2026</t>
  </si>
  <si>
    <t>nova contratação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</si>
</sst>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[$R$ -416]#,##0.00"/>
    <numFmt numFmtId="166" formatCode="0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Segoe U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22"/>
      <color rgb="FF000000"/>
      <name val="Calibri"/>
      <family val="2"/>
    </font>
    <font>
      <sz val="22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0"/>
      <name val="Times New Roman"/>
      <family val="1"/>
    </font>
    <font>
      <b/>
      <sz val="12"/>
      <name val="Calibri"/>
      <family val="2"/>
    </font>
    <font>
      <b/>
      <sz val="16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9"/>
      <color theme="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63A4F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2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4"/>
        <bgColor rgb="FFD9D9D9"/>
      </patternFill>
    </fill>
    <fill>
      <patternFill patternType="solid">
        <fgColor rgb="FF227ACB"/>
        <bgColor rgb="FFFFFFFF"/>
      </patternFill>
    </fill>
    <fill>
      <patternFill patternType="solid">
        <fgColor rgb="FF227ACB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A3DBFF"/>
        <bgColor rgb="FFFFFFFF"/>
      </patternFill>
    </fill>
    <fill>
      <patternFill patternType="solid">
        <fgColor rgb="FFA3DBFF"/>
        <bgColor rgb="FFD9D9D9"/>
      </patternFill>
    </fill>
    <fill>
      <patternFill patternType="solid">
        <fgColor rgb="FFA3DBFF"/>
        <bgColor rgb="FFB4C6E7"/>
      </patternFill>
    </fill>
    <fill>
      <patternFill patternType="solid">
        <fgColor rgb="FFD4D4D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975CC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6" fillId="0" borderId="0"/>
    <xf numFmtId="0" fontId="1" fillId="0" borderId="0"/>
    <xf numFmtId="44" fontId="1" fillId="0" borderId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8" fillId="0" borderId="0"/>
    <xf numFmtId="44" fontId="1" fillId="0" borderId="0" applyFont="0" applyFill="0" applyBorder="0" applyAlignment="0" applyProtection="0"/>
  </cellStyleXfs>
  <cellXfs count="519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 vertical="center"/>
    </xf>
    <xf numFmtId="17" fontId="6" fillId="4" borderId="11" xfId="0" applyNumberFormat="1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3" fontId="0" fillId="0" borderId="19" xfId="0" applyNumberFormat="1" applyBorder="1" applyAlignment="1">
      <alignment horizontal="center" vertical="center"/>
    </xf>
    <xf numFmtId="44" fontId="0" fillId="0" borderId="19" xfId="0" applyNumberFormat="1" applyBorder="1" applyAlignment="1">
      <alignment vertical="center" wrapText="1"/>
    </xf>
    <xf numFmtId="0" fontId="0" fillId="0" borderId="22" xfId="0" applyBorder="1" applyAlignment="1">
      <alignment horizontal="left" vertical="center"/>
    </xf>
    <xf numFmtId="164" fontId="11" fillId="0" borderId="21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6" xfId="0" applyBorder="1" applyAlignment="1">
      <alignment horizontal="left" vertical="center"/>
    </xf>
    <xf numFmtId="164" fontId="11" fillId="0" borderId="2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0" fillId="0" borderId="23" xfId="0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14" fillId="6" borderId="1" xfId="0" applyNumberFormat="1" applyFont="1" applyFill="1" applyBorder="1"/>
    <xf numFmtId="164" fontId="0" fillId="6" borderId="1" xfId="0" applyNumberFormat="1" applyFill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8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7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8" fontId="18" fillId="0" borderId="27" xfId="0" applyNumberFormat="1" applyFont="1" applyBorder="1" applyAlignment="1">
      <alignment horizontal="center" vertical="center" wrapText="1"/>
    </xf>
    <xf numFmtId="4" fontId="18" fillId="0" borderId="27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4" fontId="18" fillId="0" borderId="28" xfId="0" applyNumberFormat="1" applyFont="1" applyBorder="1" applyAlignment="1">
      <alignment horizontal="center" vertical="center" wrapText="1"/>
    </xf>
    <xf numFmtId="17" fontId="18" fillId="0" borderId="28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7" fontId="0" fillId="0" borderId="19" xfId="0" applyNumberFormat="1" applyBorder="1" applyAlignment="1">
      <alignment horizontal="right" vertical="center"/>
    </xf>
    <xf numFmtId="0" fontId="0" fillId="0" borderId="19" xfId="0" applyBorder="1" applyAlignment="1">
      <alignment vertical="center"/>
    </xf>
    <xf numFmtId="164" fontId="0" fillId="0" borderId="23" xfId="0" applyNumberFormat="1" applyBorder="1" applyAlignment="1">
      <alignment horizontal="right" vertical="center"/>
    </xf>
    <xf numFmtId="17" fontId="0" fillId="0" borderId="23" xfId="0" applyNumberForma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0" fillId="4" borderId="1" xfId="0" applyFill="1" applyBorder="1" applyAlignment="1">
      <alignment horizontal="center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8" fontId="0" fillId="0" borderId="0" xfId="0" applyNumberFormat="1"/>
    <xf numFmtId="8" fontId="22" fillId="0" borderId="1" xfId="0" applyNumberFormat="1" applyFont="1" applyBorder="1" applyAlignment="1">
      <alignment horizontal="center" vertical="center" wrapText="1"/>
    </xf>
    <xf numFmtId="0" fontId="25" fillId="13" borderId="0" xfId="0" applyFont="1" applyFill="1" applyAlignment="1">
      <alignment vertical="center"/>
    </xf>
    <xf numFmtId="164" fontId="25" fillId="13" borderId="0" xfId="0" applyNumberFormat="1" applyFont="1" applyFill="1" applyAlignment="1">
      <alignment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17" fontId="7" fillId="4" borderId="3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2" fillId="9" borderId="16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8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4" borderId="36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0" fontId="4" fillId="16" borderId="1" xfId="1" applyFont="1" applyFill="1" applyBorder="1" applyAlignment="1">
      <alignment horizontal="center" vertical="center"/>
    </xf>
    <xf numFmtId="0" fontId="0" fillId="16" borderId="1" xfId="0" applyFill="1" applyBorder="1"/>
    <xf numFmtId="164" fontId="0" fillId="16" borderId="1" xfId="0" applyNumberFormat="1" applyFill="1" applyBorder="1"/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0" fontId="32" fillId="16" borderId="1" xfId="0" applyFont="1" applyFill="1" applyBorder="1" applyAlignment="1">
      <alignment horizontal="center" vertical="center" wrapText="1"/>
    </xf>
    <xf numFmtId="4" fontId="0" fillId="16" borderId="1" xfId="0" applyNumberFormat="1" applyFill="1" applyBorder="1"/>
    <xf numFmtId="0" fontId="6" fillId="16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28" fillId="15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4" borderId="0" xfId="3" applyFont="1" applyFill="1" applyAlignment="1">
      <alignment horizontal="center" vertical="center" wrapText="1"/>
    </xf>
    <xf numFmtId="0" fontId="24" fillId="16" borderId="28" xfId="0" applyFont="1" applyFill="1" applyBorder="1" applyAlignment="1">
      <alignment horizontal="center" vertical="center" wrapText="1"/>
    </xf>
    <xf numFmtId="4" fontId="24" fillId="16" borderId="28" xfId="0" applyNumberFormat="1" applyFont="1" applyFill="1" applyBorder="1" applyAlignment="1">
      <alignment horizontal="center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4" fillId="13" borderId="23" xfId="1" applyFont="1" applyFill="1" applyBorder="1" applyAlignment="1">
      <alignment horizontal="center" vertical="center"/>
    </xf>
    <xf numFmtId="0" fontId="37" fillId="21" borderId="38" xfId="0" applyFont="1" applyFill="1" applyBorder="1" applyAlignment="1">
      <alignment horizontal="center" vertical="center" wrapText="1"/>
    </xf>
    <xf numFmtId="0" fontId="37" fillId="21" borderId="1" xfId="0" applyFont="1" applyFill="1" applyBorder="1" applyAlignment="1">
      <alignment horizontal="center" vertical="center"/>
    </xf>
    <xf numFmtId="0" fontId="37" fillId="21" borderId="1" xfId="0" applyFont="1" applyFill="1" applyBorder="1" applyAlignment="1">
      <alignment horizontal="center" vertical="center" wrapText="1"/>
    </xf>
    <xf numFmtId="17" fontId="37" fillId="21" borderId="1" xfId="0" applyNumberFormat="1" applyFont="1" applyFill="1" applyBorder="1" applyAlignment="1">
      <alignment horizontal="center" vertical="center"/>
    </xf>
    <xf numFmtId="164" fontId="37" fillId="21" borderId="1" xfId="0" applyNumberFormat="1" applyFont="1" applyFill="1" applyBorder="1" applyAlignment="1">
      <alignment horizontal="center" vertical="center"/>
    </xf>
    <xf numFmtId="0" fontId="37" fillId="21" borderId="33" xfId="0" applyFont="1" applyFill="1" applyBorder="1" applyAlignment="1">
      <alignment horizontal="center" vertical="center"/>
    </xf>
    <xf numFmtId="0" fontId="4" fillId="22" borderId="23" xfId="1" applyFont="1" applyFill="1" applyBorder="1" applyAlignment="1">
      <alignment horizontal="center" vertical="center"/>
    </xf>
    <xf numFmtId="0" fontId="37" fillId="22" borderId="38" xfId="0" applyFont="1" applyFill="1" applyBorder="1" applyAlignment="1">
      <alignment horizontal="center" vertical="center" wrapText="1"/>
    </xf>
    <xf numFmtId="0" fontId="37" fillId="22" borderId="1" xfId="0" applyFont="1" applyFill="1" applyBorder="1" applyAlignment="1">
      <alignment horizontal="center" vertical="center"/>
    </xf>
    <xf numFmtId="0" fontId="37" fillId="22" borderId="1" xfId="0" applyFont="1" applyFill="1" applyBorder="1" applyAlignment="1">
      <alignment horizontal="center" vertical="center" wrapText="1"/>
    </xf>
    <xf numFmtId="17" fontId="37" fillId="22" borderId="1" xfId="0" applyNumberFormat="1" applyFont="1" applyFill="1" applyBorder="1" applyAlignment="1">
      <alignment horizontal="center" vertical="center"/>
    </xf>
    <xf numFmtId="164" fontId="37" fillId="22" borderId="1" xfId="0" applyNumberFormat="1" applyFont="1" applyFill="1" applyBorder="1" applyAlignment="1">
      <alignment horizontal="center" vertical="center"/>
    </xf>
    <xf numFmtId="0" fontId="37" fillId="22" borderId="33" xfId="0" applyFont="1" applyFill="1" applyBorder="1" applyAlignment="1">
      <alignment horizontal="center" vertical="center"/>
    </xf>
    <xf numFmtId="8" fontId="37" fillId="21" borderId="1" xfId="0" applyNumberFormat="1" applyFont="1" applyFill="1" applyBorder="1" applyAlignment="1">
      <alignment horizontal="center" vertical="center"/>
    </xf>
    <xf numFmtId="166" fontId="37" fillId="21" borderId="1" xfId="0" applyNumberFormat="1" applyFont="1" applyFill="1" applyBorder="1" applyAlignment="1">
      <alignment horizontal="center" vertical="center"/>
    </xf>
    <xf numFmtId="0" fontId="37" fillId="21" borderId="3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6" fontId="6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13" borderId="25" xfId="1" applyFont="1" applyFill="1" applyBorder="1" applyAlignment="1">
      <alignment horizontal="center" vertical="center"/>
    </xf>
    <xf numFmtId="164" fontId="0" fillId="0" borderId="0" xfId="0" applyNumberFormat="1"/>
    <xf numFmtId="0" fontId="2" fillId="22" borderId="1" xfId="0" applyFont="1" applyFill="1" applyBorder="1"/>
    <xf numFmtId="0" fontId="37" fillId="0" borderId="32" xfId="0" applyFont="1" applyBorder="1" applyAlignment="1">
      <alignment horizontal="center" vertical="center" wrapText="1"/>
    </xf>
    <xf numFmtId="0" fontId="2" fillId="16" borderId="1" xfId="0" applyFont="1" applyFill="1" applyBorder="1"/>
    <xf numFmtId="0" fontId="4" fillId="0" borderId="23" xfId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8" fontId="37" fillId="0" borderId="1" xfId="0" applyNumberFormat="1" applyFont="1" applyBorder="1" applyAlignment="1">
      <alignment horizontal="center" vertical="center"/>
    </xf>
    <xf numFmtId="166" fontId="37" fillId="0" borderId="1" xfId="0" applyNumberFormat="1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166" fontId="37" fillId="0" borderId="33" xfId="0" applyNumberFormat="1" applyFont="1" applyBorder="1" applyAlignment="1">
      <alignment horizontal="center" vertical="center"/>
    </xf>
    <xf numFmtId="166" fontId="37" fillId="21" borderId="3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left" vertical="center" wrapText="1"/>
    </xf>
    <xf numFmtId="164" fontId="34" fillId="0" borderId="28" xfId="0" applyNumberFormat="1" applyFont="1" applyBorder="1" applyAlignment="1">
      <alignment horizontal="center" vertical="center" wrapText="1"/>
    </xf>
    <xf numFmtId="4" fontId="34" fillId="0" borderId="28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left" vertical="center"/>
    </xf>
    <xf numFmtId="0" fontId="6" fillId="4" borderId="3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17" fontId="7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8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7" borderId="28" xfId="0" applyFont="1" applyFill="1" applyBorder="1" applyAlignment="1">
      <alignment horizontal="left" vertical="center" wrapText="1"/>
    </xf>
    <xf numFmtId="4" fontId="18" fillId="0" borderId="28" xfId="0" applyNumberFormat="1" applyFont="1" applyBorder="1" applyAlignment="1">
      <alignment horizontal="left" vertical="center" wrapText="1"/>
    </xf>
    <xf numFmtId="17" fontId="18" fillId="0" borderId="28" xfId="0" applyNumberFormat="1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/>
    </xf>
    <xf numFmtId="0" fontId="37" fillId="0" borderId="38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8" fontId="37" fillId="0" borderId="1" xfId="0" applyNumberFormat="1" applyFont="1" applyBorder="1" applyAlignment="1">
      <alignment horizontal="left" vertical="center"/>
    </xf>
    <xf numFmtId="166" fontId="37" fillId="0" borderId="33" xfId="0" applyNumberFormat="1" applyFont="1" applyBorder="1" applyAlignment="1">
      <alignment horizontal="left" vertical="center"/>
    </xf>
    <xf numFmtId="166" fontId="37" fillId="0" borderId="1" xfId="0" applyNumberFormat="1" applyFont="1" applyBorder="1" applyAlignment="1">
      <alignment horizontal="left" vertical="center"/>
    </xf>
    <xf numFmtId="164" fontId="37" fillId="0" borderId="1" xfId="0" applyNumberFormat="1" applyFont="1" applyBorder="1" applyAlignment="1">
      <alignment horizontal="left" vertical="center"/>
    </xf>
    <xf numFmtId="0" fontId="37" fillId="21" borderId="38" xfId="0" applyFont="1" applyFill="1" applyBorder="1" applyAlignment="1">
      <alignment horizontal="left" vertical="center" wrapText="1"/>
    </xf>
    <xf numFmtId="0" fontId="37" fillId="21" borderId="1" xfId="0" applyFont="1" applyFill="1" applyBorder="1" applyAlignment="1">
      <alignment horizontal="left" vertical="center"/>
    </xf>
    <xf numFmtId="0" fontId="37" fillId="21" borderId="1" xfId="0" applyFont="1" applyFill="1" applyBorder="1" applyAlignment="1">
      <alignment horizontal="left" vertical="center" wrapText="1"/>
    </xf>
    <xf numFmtId="8" fontId="37" fillId="21" borderId="1" xfId="0" applyNumberFormat="1" applyFont="1" applyFill="1" applyBorder="1" applyAlignment="1">
      <alignment horizontal="left" vertical="center"/>
    </xf>
    <xf numFmtId="166" fontId="37" fillId="21" borderId="33" xfId="0" applyNumberFormat="1" applyFont="1" applyFill="1" applyBorder="1" applyAlignment="1">
      <alignment horizontal="left" vertical="center"/>
    </xf>
    <xf numFmtId="164" fontId="37" fillId="21" borderId="1" xfId="0" applyNumberFormat="1" applyFont="1" applyFill="1" applyBorder="1" applyAlignment="1">
      <alignment horizontal="left" vertical="center"/>
    </xf>
    <xf numFmtId="0" fontId="34" fillId="16" borderId="28" xfId="0" applyFont="1" applyFill="1" applyBorder="1" applyAlignment="1">
      <alignment horizontal="center" vertical="center" wrapText="1"/>
    </xf>
    <xf numFmtId="0" fontId="39" fillId="16" borderId="28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/>
    </xf>
    <xf numFmtId="0" fontId="6" fillId="4" borderId="1" xfId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4" fillId="4" borderId="1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16" borderId="1" xfId="1" applyFont="1" applyFill="1" applyBorder="1" applyAlignment="1">
      <alignment vertical="center"/>
    </xf>
    <xf numFmtId="164" fontId="7" fillId="23" borderId="1" xfId="0" applyNumberFormat="1" applyFont="1" applyFill="1" applyBorder="1" applyAlignment="1">
      <alignment horizontal="center" vertical="center"/>
    </xf>
    <xf numFmtId="164" fontId="6" fillId="23" borderId="1" xfId="0" applyNumberFormat="1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164" fontId="5" fillId="23" borderId="1" xfId="0" applyNumberFormat="1" applyFont="1" applyFill="1" applyBorder="1" applyAlignment="1">
      <alignment horizontal="center" vertical="center"/>
    </xf>
    <xf numFmtId="164" fontId="5" fillId="23" borderId="1" xfId="0" applyNumberFormat="1" applyFont="1" applyFill="1" applyBorder="1" applyAlignment="1">
      <alignment horizontal="center" vertical="center" wrapText="1"/>
    </xf>
    <xf numFmtId="4" fontId="6" fillId="23" borderId="1" xfId="0" applyNumberFormat="1" applyFont="1" applyFill="1" applyBorder="1" applyAlignment="1">
      <alignment horizontal="center" vertical="center" wrapText="1"/>
    </xf>
    <xf numFmtId="4" fontId="18" fillId="23" borderId="28" xfId="0" applyNumberFormat="1" applyFont="1" applyFill="1" applyBorder="1" applyAlignment="1">
      <alignment horizontal="center" vertical="center" wrapText="1"/>
    </xf>
    <xf numFmtId="164" fontId="6" fillId="23" borderId="1" xfId="0" applyNumberFormat="1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/>
    </xf>
    <xf numFmtId="8" fontId="37" fillId="23" borderId="1" xfId="0" applyNumberFormat="1" applyFont="1" applyFill="1" applyBorder="1" applyAlignment="1">
      <alignment horizontal="center" vertical="center"/>
    </xf>
    <xf numFmtId="166" fontId="37" fillId="0" borderId="33" xfId="0" applyNumberFormat="1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/>
    </xf>
    <xf numFmtId="0" fontId="37" fillId="21" borderId="38" xfId="0" applyFont="1" applyFill="1" applyBorder="1" applyAlignment="1">
      <alignment horizontal="center" vertical="center"/>
    </xf>
    <xf numFmtId="0" fontId="37" fillId="0" borderId="44" xfId="0" applyFont="1" applyBorder="1" applyAlignment="1">
      <alignment horizontal="center" vertical="center" wrapText="1"/>
    </xf>
    <xf numFmtId="0" fontId="37" fillId="21" borderId="39" xfId="0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wrapText="1"/>
    </xf>
    <xf numFmtId="0" fontId="37" fillId="21" borderId="46" xfId="0" applyFont="1" applyFill="1" applyBorder="1" applyAlignment="1">
      <alignment horizontal="left" vertical="center" wrapText="1"/>
    </xf>
    <xf numFmtId="164" fontId="37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4" borderId="33" xfId="0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vertical="center"/>
    </xf>
    <xf numFmtId="164" fontId="5" fillId="4" borderId="1" xfId="0" applyNumberFormat="1" applyFont="1" applyFill="1" applyBorder="1" applyAlignment="1">
      <alignment vertical="center" wrapText="1"/>
    </xf>
    <xf numFmtId="8" fontId="0" fillId="0" borderId="1" xfId="0" applyNumberFormat="1" applyBorder="1"/>
    <xf numFmtId="0" fontId="0" fillId="12" borderId="1" xfId="0" applyFill="1" applyBorder="1" applyAlignment="1">
      <alignment wrapText="1"/>
    </xf>
    <xf numFmtId="164" fontId="0" fillId="12" borderId="1" xfId="0" applyNumberFormat="1" applyFill="1" applyBorder="1"/>
    <xf numFmtId="0" fontId="0" fillId="12" borderId="1" xfId="0" applyFill="1" applyBorder="1"/>
    <xf numFmtId="8" fontId="0" fillId="12" borderId="1" xfId="0" applyNumberFormat="1" applyFill="1" applyBorder="1"/>
    <xf numFmtId="4" fontId="0" fillId="0" borderId="1" xfId="0" applyNumberFormat="1" applyBorder="1"/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4" fillId="4" borderId="0" xfId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41" fillId="15" borderId="1" xfId="0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3" fontId="43" fillId="0" borderId="1" xfId="0" applyNumberFormat="1" applyFont="1" applyBorder="1" applyAlignment="1">
      <alignment horizontal="left" vertical="center"/>
    </xf>
    <xf numFmtId="17" fontId="43" fillId="0" borderId="1" xfId="0" applyNumberFormat="1" applyFont="1" applyBorder="1" applyAlignment="1">
      <alignment horizontal="left" vertical="center"/>
    </xf>
    <xf numFmtId="164" fontId="44" fillId="0" borderId="1" xfId="0" applyNumberFormat="1" applyFont="1" applyBorder="1" applyAlignment="1">
      <alignment horizontal="left" vertical="center"/>
    </xf>
    <xf numFmtId="14" fontId="43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4" borderId="1" xfId="1" applyFont="1" applyFill="1" applyBorder="1" applyAlignment="1">
      <alignment horizontal="left" vertical="center"/>
    </xf>
    <xf numFmtId="0" fontId="46" fillId="4" borderId="1" xfId="0" applyFont="1" applyFill="1" applyBorder="1" applyAlignment="1">
      <alignment horizontal="left" vertical="center" wrapText="1"/>
    </xf>
    <xf numFmtId="0" fontId="43" fillId="4" borderId="1" xfId="0" applyFont="1" applyFill="1" applyBorder="1" applyAlignment="1">
      <alignment horizontal="left" vertical="center"/>
    </xf>
    <xf numFmtId="17" fontId="43" fillId="4" borderId="1" xfId="0" applyNumberFormat="1" applyFont="1" applyFill="1" applyBorder="1" applyAlignment="1">
      <alignment horizontal="left" vertical="center"/>
    </xf>
    <xf numFmtId="164" fontId="44" fillId="4" borderId="1" xfId="0" applyNumberFormat="1" applyFont="1" applyFill="1" applyBorder="1" applyAlignment="1">
      <alignment horizontal="left" vertical="center"/>
    </xf>
    <xf numFmtId="0" fontId="43" fillId="4" borderId="1" xfId="0" applyFont="1" applyFill="1" applyBorder="1" applyAlignment="1">
      <alignment horizontal="left" vertical="center" wrapText="1"/>
    </xf>
    <xf numFmtId="0" fontId="46" fillId="5" borderId="1" xfId="0" applyFont="1" applyFill="1" applyBorder="1" applyAlignment="1">
      <alignment horizontal="left" vertical="center" wrapText="1"/>
    </xf>
    <xf numFmtId="0" fontId="44" fillId="4" borderId="1" xfId="0" applyFont="1" applyFill="1" applyBorder="1" applyAlignment="1">
      <alignment horizontal="left" vertical="center"/>
    </xf>
    <xf numFmtId="0" fontId="45" fillId="4" borderId="1" xfId="0" applyFont="1" applyFill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164" fontId="43" fillId="0" borderId="1" xfId="0" applyNumberFormat="1" applyFont="1" applyBorder="1" applyAlignment="1">
      <alignment horizontal="left" vertical="center"/>
    </xf>
    <xf numFmtId="0" fontId="47" fillId="4" borderId="1" xfId="0" applyFont="1" applyFill="1" applyBorder="1" applyAlignment="1">
      <alignment horizontal="left" vertical="center"/>
    </xf>
    <xf numFmtId="49" fontId="44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49" fontId="46" fillId="4" borderId="1" xfId="0" applyNumberFormat="1" applyFont="1" applyFill="1" applyBorder="1" applyAlignment="1">
      <alignment horizontal="left" vertical="center"/>
    </xf>
    <xf numFmtId="3" fontId="46" fillId="4" borderId="1" xfId="0" applyNumberFormat="1" applyFont="1" applyFill="1" applyBorder="1" applyAlignment="1">
      <alignment horizontal="left" vertical="center"/>
    </xf>
    <xf numFmtId="0" fontId="44" fillId="4" borderId="1" xfId="0" applyFont="1" applyFill="1" applyBorder="1" applyAlignment="1">
      <alignment horizontal="left" vertical="center" wrapText="1"/>
    </xf>
    <xf numFmtId="17" fontId="44" fillId="4" borderId="1" xfId="0" applyNumberFormat="1" applyFont="1" applyFill="1" applyBorder="1" applyAlignment="1">
      <alignment horizontal="left" vertical="center"/>
    </xf>
    <xf numFmtId="0" fontId="46" fillId="4" borderId="1" xfId="0" applyFont="1" applyFill="1" applyBorder="1" applyAlignment="1">
      <alignment horizontal="left" vertical="center"/>
    </xf>
    <xf numFmtId="164" fontId="46" fillId="4" borderId="1" xfId="0" applyNumberFormat="1" applyFont="1" applyFill="1" applyBorder="1" applyAlignment="1">
      <alignment horizontal="left" vertical="center"/>
    </xf>
    <xf numFmtId="49" fontId="46" fillId="5" borderId="1" xfId="0" applyNumberFormat="1" applyFont="1" applyFill="1" applyBorder="1" applyAlignment="1">
      <alignment horizontal="left" vertical="center"/>
    </xf>
    <xf numFmtId="3" fontId="46" fillId="0" borderId="1" xfId="0" applyNumberFormat="1" applyFont="1" applyBorder="1" applyAlignment="1">
      <alignment horizontal="left" vertical="center"/>
    </xf>
    <xf numFmtId="49" fontId="46" fillId="4" borderId="1" xfId="0" applyNumberFormat="1" applyFont="1" applyFill="1" applyBorder="1" applyAlignment="1">
      <alignment horizontal="left" vertical="center" wrapText="1"/>
    </xf>
    <xf numFmtId="164" fontId="46" fillId="4" borderId="1" xfId="0" applyNumberFormat="1" applyFont="1" applyFill="1" applyBorder="1" applyAlignment="1">
      <alignment horizontal="left" vertical="center" wrapText="1"/>
    </xf>
    <xf numFmtId="49" fontId="44" fillId="4" borderId="1" xfId="0" applyNumberFormat="1" applyFont="1" applyFill="1" applyBorder="1" applyAlignment="1">
      <alignment horizontal="left" vertical="center"/>
    </xf>
    <xf numFmtId="3" fontId="43" fillId="4" borderId="1" xfId="0" applyNumberFormat="1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8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4" fontId="43" fillId="0" borderId="1" xfId="0" applyNumberFormat="1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165" fontId="43" fillId="0" borderId="1" xfId="0" applyNumberFormat="1" applyFont="1" applyBorder="1" applyAlignment="1">
      <alignment horizontal="left" vertical="center"/>
    </xf>
    <xf numFmtId="17" fontId="43" fillId="0" borderId="1" xfId="0" applyNumberFormat="1" applyFont="1" applyBorder="1" applyAlignment="1">
      <alignment horizontal="left" vertical="center" wrapText="1"/>
    </xf>
    <xf numFmtId="3" fontId="43" fillId="0" borderId="1" xfId="0" applyNumberFormat="1" applyFont="1" applyBorder="1" applyAlignment="1">
      <alignment horizontal="left" vertical="center" wrapText="1"/>
    </xf>
    <xf numFmtId="164" fontId="43" fillId="4" borderId="1" xfId="0" applyNumberFormat="1" applyFont="1" applyFill="1" applyBorder="1" applyAlignment="1">
      <alignment horizontal="left" vertical="center" wrapText="1"/>
    </xf>
    <xf numFmtId="164" fontId="43" fillId="4" borderId="1" xfId="0" applyNumberFormat="1" applyFont="1" applyFill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8" fontId="43" fillId="0" borderId="1" xfId="0" applyNumberFormat="1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6" fillId="4" borderId="32" xfId="1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17" fontId="6" fillId="4" borderId="32" xfId="0" applyNumberFormat="1" applyFont="1" applyFill="1" applyBorder="1" applyAlignment="1">
      <alignment horizontal="center" vertical="center"/>
    </xf>
    <xf numFmtId="164" fontId="7" fillId="4" borderId="32" xfId="0" applyNumberFormat="1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17" fontId="18" fillId="0" borderId="1" xfId="0" applyNumberFormat="1" applyFont="1" applyBorder="1" applyAlignment="1">
      <alignment horizontal="left" vertical="center" wrapText="1"/>
    </xf>
    <xf numFmtId="166" fontId="43" fillId="0" borderId="1" xfId="0" applyNumberFormat="1" applyFont="1" applyBorder="1" applyAlignment="1">
      <alignment horizontal="left" vertical="center"/>
    </xf>
    <xf numFmtId="49" fontId="43" fillId="0" borderId="1" xfId="0" applyNumberFormat="1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8" fontId="42" fillId="0" borderId="1" xfId="0" applyNumberFormat="1" applyFont="1" applyBorder="1" applyAlignment="1">
      <alignment horizontal="left" vertical="center"/>
    </xf>
    <xf numFmtId="166" fontId="42" fillId="0" borderId="1" xfId="0" applyNumberFormat="1" applyFont="1" applyBorder="1" applyAlignment="1">
      <alignment horizontal="left" vertical="center"/>
    </xf>
    <xf numFmtId="164" fontId="42" fillId="0" borderId="1" xfId="0" applyNumberFormat="1" applyFont="1" applyBorder="1" applyAlignment="1">
      <alignment horizontal="left" vertical="center"/>
    </xf>
    <xf numFmtId="0" fontId="42" fillId="16" borderId="1" xfId="1" applyFont="1" applyFill="1" applyBorder="1" applyAlignment="1">
      <alignment horizontal="left" vertical="center"/>
    </xf>
    <xf numFmtId="0" fontId="43" fillId="16" borderId="1" xfId="0" applyFont="1" applyFill="1" applyBorder="1" applyAlignment="1">
      <alignment horizontal="left"/>
    </xf>
    <xf numFmtId="164" fontId="43" fillId="16" borderId="1" xfId="0" applyNumberFormat="1" applyFont="1" applyFill="1" applyBorder="1" applyAlignment="1">
      <alignment horizontal="left"/>
    </xf>
    <xf numFmtId="0" fontId="18" fillId="0" borderId="48" xfId="0" applyFont="1" applyBorder="1" applyAlignment="1">
      <alignment horizontal="left" vertical="center" wrapText="1"/>
    </xf>
    <xf numFmtId="0" fontId="18" fillId="7" borderId="48" xfId="0" applyFont="1" applyFill="1" applyBorder="1" applyAlignment="1">
      <alignment horizontal="left" vertical="center" wrapText="1"/>
    </xf>
    <xf numFmtId="4" fontId="18" fillId="0" borderId="48" xfId="0" applyNumberFormat="1" applyFont="1" applyBorder="1" applyAlignment="1">
      <alignment horizontal="left" vertical="center" wrapText="1"/>
    </xf>
    <xf numFmtId="17" fontId="18" fillId="0" borderId="48" xfId="0" applyNumberFormat="1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0" fontId="2" fillId="24" borderId="1" xfId="0" applyFont="1" applyFill="1" applyBorder="1" applyAlignment="1">
      <alignment wrapText="1"/>
    </xf>
    <xf numFmtId="164" fontId="2" fillId="24" borderId="1" xfId="0" applyNumberFormat="1" applyFont="1" applyFill="1" applyBorder="1"/>
    <xf numFmtId="0" fontId="6" fillId="4" borderId="32" xfId="1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/>
    </xf>
    <xf numFmtId="17" fontId="6" fillId="4" borderId="32" xfId="0" applyNumberFormat="1" applyFont="1" applyFill="1" applyBorder="1" applyAlignment="1">
      <alignment horizontal="left" vertical="center"/>
    </xf>
    <xf numFmtId="164" fontId="7" fillId="4" borderId="32" xfId="0" applyNumberFormat="1" applyFont="1" applyFill="1" applyBorder="1" applyAlignment="1">
      <alignment horizontal="left" vertical="center"/>
    </xf>
    <xf numFmtId="0" fontId="6" fillId="4" borderId="47" xfId="0" applyFont="1" applyFill="1" applyBorder="1" applyAlignment="1">
      <alignment horizontal="left" vertical="center"/>
    </xf>
    <xf numFmtId="0" fontId="5" fillId="5" borderId="32" xfId="0" applyFont="1" applyFill="1" applyBorder="1" applyAlignment="1">
      <alignment horizontal="left" vertical="center" wrapText="1"/>
    </xf>
    <xf numFmtId="17" fontId="42" fillId="0" borderId="1" xfId="0" applyNumberFormat="1" applyFont="1" applyBorder="1" applyAlignment="1">
      <alignment horizontal="left" vertical="center" wrapText="1"/>
    </xf>
    <xf numFmtId="17" fontId="44" fillId="0" borderId="1" xfId="0" applyNumberFormat="1" applyFont="1" applyBorder="1" applyAlignment="1">
      <alignment horizontal="left" vertical="center"/>
    </xf>
    <xf numFmtId="0" fontId="0" fillId="25" borderId="1" xfId="0" applyFill="1" applyBorder="1"/>
    <xf numFmtId="0" fontId="0" fillId="26" borderId="1" xfId="0" applyFill="1" applyBorder="1"/>
    <xf numFmtId="0" fontId="0" fillId="24" borderId="1" xfId="0" applyFill="1" applyBorder="1"/>
    <xf numFmtId="0" fontId="0" fillId="31" borderId="1" xfId="0" applyFill="1" applyBorder="1"/>
    <xf numFmtId="0" fontId="0" fillId="30" borderId="1" xfId="0" applyFill="1" applyBorder="1"/>
    <xf numFmtId="0" fontId="0" fillId="23" borderId="1" xfId="0" applyFill="1" applyBorder="1"/>
    <xf numFmtId="0" fontId="0" fillId="29" borderId="1" xfId="0" applyFill="1" applyBorder="1"/>
    <xf numFmtId="0" fontId="0" fillId="27" borderId="1" xfId="0" applyFill="1" applyBorder="1"/>
    <xf numFmtId="0" fontId="0" fillId="32" borderId="1" xfId="0" applyFill="1" applyBorder="1"/>
    <xf numFmtId="0" fontId="0" fillId="28" borderId="1" xfId="0" applyFill="1" applyBorder="1"/>
    <xf numFmtId="0" fontId="21" fillId="32" borderId="1" xfId="0" applyFont="1" applyFill="1" applyBorder="1"/>
    <xf numFmtId="0" fontId="19" fillId="8" borderId="31" xfId="0" applyFont="1" applyFill="1" applyBorder="1" applyAlignment="1">
      <alignment horizontal="center" vertical="center"/>
    </xf>
    <xf numFmtId="0" fontId="19" fillId="8" borderId="3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19" fillId="8" borderId="29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vertical="center"/>
    </xf>
    <xf numFmtId="164" fontId="20" fillId="8" borderId="16" xfId="0" applyNumberFormat="1" applyFont="1" applyFill="1" applyBorder="1" applyAlignment="1">
      <alignment vertical="center"/>
    </xf>
    <xf numFmtId="0" fontId="20" fillId="8" borderId="16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vertical="center"/>
    </xf>
    <xf numFmtId="0" fontId="23" fillId="10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8" borderId="0" xfId="0" applyFill="1" applyAlignment="1">
      <alignment horizontal="center"/>
    </xf>
    <xf numFmtId="0" fontId="24" fillId="12" borderId="0" xfId="0" applyFont="1" applyFill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9" fillId="14" borderId="0" xfId="2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6" fillId="19" borderId="37" xfId="0" applyFont="1" applyFill="1" applyBorder="1" applyAlignment="1">
      <alignment horizontal="center" vertical="center" wrapText="1"/>
    </xf>
    <xf numFmtId="0" fontId="36" fillId="19" borderId="27" xfId="0" applyFont="1" applyFill="1" applyBorder="1" applyAlignment="1">
      <alignment horizontal="center" vertical="center" wrapText="1"/>
    </xf>
    <xf numFmtId="0" fontId="36" fillId="20" borderId="37" xfId="0" applyFont="1" applyFill="1" applyBorder="1" applyAlignment="1">
      <alignment horizontal="center" vertical="center" wrapText="1"/>
    </xf>
    <xf numFmtId="0" fontId="36" fillId="20" borderId="27" xfId="0" applyFont="1" applyFill="1" applyBorder="1" applyAlignment="1">
      <alignment horizontal="center" vertical="center" wrapText="1"/>
    </xf>
    <xf numFmtId="0" fontId="27" fillId="17" borderId="0" xfId="0" applyFont="1" applyFill="1" applyAlignment="1">
      <alignment horizontal="center" vertical="center" wrapText="1"/>
    </xf>
    <xf numFmtId="0" fontId="35" fillId="4" borderId="0" xfId="3" applyFont="1" applyFill="1" applyAlignment="1">
      <alignment horizontal="center" vertical="center" wrapText="1"/>
    </xf>
    <xf numFmtId="0" fontId="35" fillId="4" borderId="33" xfId="3" applyFont="1" applyFill="1" applyBorder="1" applyAlignment="1">
      <alignment horizontal="center" vertical="center" wrapText="1"/>
    </xf>
    <xf numFmtId="0" fontId="35" fillId="4" borderId="25" xfId="3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 wrapText="1"/>
    </xf>
    <xf numFmtId="0" fontId="28" fillId="15" borderId="41" xfId="0" applyFont="1" applyFill="1" applyBorder="1" applyAlignment="1">
      <alignment horizontal="center" vertical="center"/>
    </xf>
    <xf numFmtId="0" fontId="28" fillId="15" borderId="3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16" borderId="40" xfId="0" applyFont="1" applyFill="1" applyBorder="1" applyAlignment="1">
      <alignment horizontal="center" vertical="center"/>
    </xf>
    <xf numFmtId="0" fontId="2" fillId="16" borderId="21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42" fillId="16" borderId="1" xfId="0" applyFont="1" applyFill="1" applyBorder="1" applyAlignment="1">
      <alignment horizontal="center" vertical="center"/>
    </xf>
    <xf numFmtId="0" fontId="41" fillId="15" borderId="1" xfId="0" applyFont="1" applyFill="1" applyBorder="1" applyAlignment="1">
      <alignment horizontal="center" vertical="center" wrapText="1"/>
    </xf>
    <xf numFmtId="0" fontId="41" fillId="15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 vertical="center"/>
    </xf>
    <xf numFmtId="17" fontId="0" fillId="16" borderId="52" xfId="0" applyNumberFormat="1" applyFill="1" applyBorder="1" applyAlignment="1">
      <alignment horizontal="center" vertical="center"/>
    </xf>
    <xf numFmtId="17" fontId="0" fillId="16" borderId="53" xfId="0" applyNumberFormat="1" applyFill="1" applyBorder="1" applyAlignment="1">
      <alignment horizontal="center" vertical="center"/>
    </xf>
    <xf numFmtId="17" fontId="0" fillId="16" borderId="51" xfId="0" applyNumberFormat="1" applyFill="1" applyBorder="1" applyAlignment="1">
      <alignment horizontal="center" vertical="center"/>
    </xf>
    <xf numFmtId="17" fontId="0" fillId="16" borderId="6" xfId="0" applyNumberFormat="1" applyFill="1" applyBorder="1" applyAlignment="1">
      <alignment horizontal="center" vertical="center"/>
    </xf>
    <xf numFmtId="0" fontId="2" fillId="16" borderId="29" xfId="0" applyFont="1" applyFill="1" applyBorder="1" applyAlignment="1">
      <alignment horizontal="center"/>
    </xf>
    <xf numFmtId="0" fontId="2" fillId="16" borderId="16" xfId="0" applyFont="1" applyFill="1" applyBorder="1" applyAlignment="1">
      <alignment horizontal="center"/>
    </xf>
    <xf numFmtId="0" fontId="2" fillId="16" borderId="15" xfId="0" applyFont="1" applyFill="1" applyBorder="1" applyAlignment="1">
      <alignment horizontal="center"/>
    </xf>
    <xf numFmtId="17" fontId="0" fillId="16" borderId="50" xfId="0" applyNumberFormat="1" applyFill="1" applyBorder="1" applyAlignment="1">
      <alignment horizontal="center" vertical="center"/>
    </xf>
    <xf numFmtId="17" fontId="0" fillId="16" borderId="0" xfId="0" applyNumberFormat="1" applyFill="1" applyAlignment="1">
      <alignment horizontal="center" vertical="center"/>
    </xf>
  </cellXfs>
  <cellStyles count="9">
    <cellStyle name="20% - Ênfase5" xfId="1" builtinId="46"/>
    <cellStyle name="Moeda 2" xfId="4" xr:uid="{292F0599-613C-454A-8FA5-7874CAD6260E}"/>
    <cellStyle name="Moeda 2 2" xfId="8" xr:uid="{9C119492-0F42-4B04-9EC2-4E571C3B2AA9}"/>
    <cellStyle name="Normal" xfId="0" builtinId="0"/>
    <cellStyle name="Normal 2" xfId="3" xr:uid="{FF0E1F83-FE6C-46F3-9135-BE53BB026C29}"/>
    <cellStyle name="Normal 2 2" xfId="6" xr:uid="{793D02C9-25E8-4190-B719-2A260590FC2D}"/>
    <cellStyle name="Normal 2 3" xfId="5" xr:uid="{0FECFCE9-7672-47D0-96EB-620B122A8BD6}"/>
    <cellStyle name="Normal 3" xfId="2" xr:uid="{A12B5E94-B78C-42DD-A62F-BDC0CD227C98}"/>
    <cellStyle name="Normal 4" xfId="7" xr:uid="{2BAD7098-0B50-4FF7-88C7-0485C7248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6995-3901-4F04-BD0B-A4091940E292}">
  <sheetPr>
    <pageSetUpPr fitToPage="1"/>
  </sheetPr>
  <dimension ref="A1:L19"/>
  <sheetViews>
    <sheetView topLeftCell="A17" workbookViewId="0">
      <selection activeCell="G29" sqref="G29"/>
    </sheetView>
  </sheetViews>
  <sheetFormatPr defaultRowHeight="15" x14ac:dyDescent="0.25"/>
  <cols>
    <col min="1" max="1" width="17.85546875" customWidth="1"/>
    <col min="2" max="2" width="20.140625" customWidth="1"/>
    <col min="3" max="3" width="23.5703125" customWidth="1"/>
    <col min="4" max="5" width="18.5703125" customWidth="1"/>
    <col min="6" max="6" width="21.5703125" customWidth="1"/>
    <col min="7" max="9" width="21.85546875" customWidth="1"/>
    <col min="10" max="10" width="15.42578125" customWidth="1"/>
    <col min="11" max="11" width="18.140625" customWidth="1"/>
    <col min="12" max="12" width="0.28515625" customWidth="1"/>
  </cols>
  <sheetData>
    <row r="1" spans="1:12" ht="29.25" thickBot="1" x14ac:dyDescent="0.3">
      <c r="A1" s="463" t="s">
        <v>136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</row>
    <row r="2" spans="1:12" ht="56.2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168</v>
      </c>
      <c r="F2" s="9" t="s">
        <v>4</v>
      </c>
      <c r="G2" s="9" t="s">
        <v>5</v>
      </c>
      <c r="H2" s="10" t="s">
        <v>6</v>
      </c>
      <c r="I2" s="9" t="s">
        <v>7</v>
      </c>
      <c r="J2" s="9" t="s">
        <v>8</v>
      </c>
      <c r="K2" s="9" t="s">
        <v>9</v>
      </c>
    </row>
    <row r="3" spans="1:12" ht="204.75" x14ac:dyDescent="0.25">
      <c r="A3" s="11" t="s">
        <v>10</v>
      </c>
      <c r="B3" s="12" t="s">
        <v>11</v>
      </c>
      <c r="C3" s="12" t="s">
        <v>12</v>
      </c>
      <c r="D3" s="12">
        <v>84</v>
      </c>
      <c r="E3" s="12"/>
      <c r="F3" s="13" t="s">
        <v>13</v>
      </c>
      <c r="G3" s="14">
        <v>45870</v>
      </c>
      <c r="H3" s="15">
        <v>3417</v>
      </c>
      <c r="I3" s="13" t="s">
        <v>14</v>
      </c>
      <c r="J3" s="1" t="s">
        <v>15</v>
      </c>
      <c r="K3" s="1" t="s">
        <v>16</v>
      </c>
    </row>
    <row r="4" spans="1:12" ht="204.75" x14ac:dyDescent="0.25">
      <c r="A4" s="11" t="s">
        <v>10</v>
      </c>
      <c r="B4" s="12" t="s">
        <v>17</v>
      </c>
      <c r="C4" s="12" t="s">
        <v>18</v>
      </c>
      <c r="D4" s="12">
        <v>831</v>
      </c>
      <c r="E4" s="12"/>
      <c r="F4" s="13" t="s">
        <v>13</v>
      </c>
      <c r="G4" s="14">
        <v>45839</v>
      </c>
      <c r="H4" s="15">
        <v>6245</v>
      </c>
      <c r="I4" s="13" t="s">
        <v>14</v>
      </c>
      <c r="J4" s="16" t="s">
        <v>19</v>
      </c>
      <c r="K4" s="1" t="s">
        <v>16</v>
      </c>
    </row>
    <row r="5" spans="1:12" ht="204.75" x14ac:dyDescent="0.25">
      <c r="A5" s="11" t="s">
        <v>10</v>
      </c>
      <c r="B5" s="12" t="s">
        <v>20</v>
      </c>
      <c r="C5" s="12" t="s">
        <v>21</v>
      </c>
      <c r="D5" s="12">
        <v>680</v>
      </c>
      <c r="E5" s="12"/>
      <c r="F5" s="13"/>
      <c r="G5" s="14">
        <v>45839</v>
      </c>
      <c r="H5" s="15">
        <v>13188</v>
      </c>
      <c r="I5" s="13" t="s">
        <v>14</v>
      </c>
      <c r="J5" s="1" t="s">
        <v>15</v>
      </c>
      <c r="K5" s="1" t="s">
        <v>16</v>
      </c>
    </row>
    <row r="6" spans="1:12" ht="204.75" x14ac:dyDescent="0.25">
      <c r="A6" s="11" t="s">
        <v>10</v>
      </c>
      <c r="B6" s="12" t="s">
        <v>22</v>
      </c>
      <c r="C6" s="12" t="s">
        <v>23</v>
      </c>
      <c r="D6" s="12">
        <v>783</v>
      </c>
      <c r="E6" s="12"/>
      <c r="F6" s="13" t="s">
        <v>13</v>
      </c>
      <c r="G6" s="14">
        <v>45839</v>
      </c>
      <c r="H6" s="15">
        <v>13605</v>
      </c>
      <c r="I6" s="13" t="s">
        <v>14</v>
      </c>
      <c r="J6" s="16" t="s">
        <v>19</v>
      </c>
      <c r="K6" s="1" t="s">
        <v>16</v>
      </c>
    </row>
    <row r="7" spans="1:12" ht="47.25" x14ac:dyDescent="0.25">
      <c r="A7" s="11" t="s">
        <v>10</v>
      </c>
      <c r="B7" s="12" t="s">
        <v>24</v>
      </c>
      <c r="C7" s="17" t="s">
        <v>25</v>
      </c>
      <c r="D7" s="17">
        <v>18</v>
      </c>
      <c r="E7" s="17"/>
      <c r="F7" s="13" t="s">
        <v>13</v>
      </c>
      <c r="G7" s="14">
        <v>45931</v>
      </c>
      <c r="H7" s="15">
        <v>1290</v>
      </c>
      <c r="I7" s="13" t="s">
        <v>14</v>
      </c>
      <c r="J7" s="16" t="s">
        <v>15</v>
      </c>
      <c r="K7" s="13" t="s">
        <v>26</v>
      </c>
    </row>
    <row r="8" spans="1:12" ht="157.5" x14ac:dyDescent="0.25">
      <c r="A8" s="11" t="s">
        <v>10</v>
      </c>
      <c r="B8" s="1" t="s">
        <v>27</v>
      </c>
      <c r="C8" s="13" t="s">
        <v>28</v>
      </c>
      <c r="D8" s="17">
        <v>7296</v>
      </c>
      <c r="E8" s="17"/>
      <c r="F8" s="13" t="s">
        <v>13</v>
      </c>
      <c r="G8" s="14">
        <v>45658</v>
      </c>
      <c r="H8" s="15">
        <v>34292</v>
      </c>
      <c r="I8" s="18" t="s">
        <v>29</v>
      </c>
      <c r="J8" s="16" t="s">
        <v>19</v>
      </c>
      <c r="K8" s="1" t="s">
        <v>30</v>
      </c>
    </row>
    <row r="9" spans="1:12" ht="63" x14ac:dyDescent="0.25">
      <c r="A9" s="11" t="s">
        <v>10</v>
      </c>
      <c r="B9" s="1" t="s">
        <v>31</v>
      </c>
      <c r="C9" s="12" t="s">
        <v>32</v>
      </c>
      <c r="D9" s="12">
        <v>8</v>
      </c>
      <c r="E9" s="12"/>
      <c r="F9" s="13" t="s">
        <v>13</v>
      </c>
      <c r="G9" s="14">
        <v>45717</v>
      </c>
      <c r="H9" s="15">
        <v>2650</v>
      </c>
      <c r="I9" s="18" t="s">
        <v>33</v>
      </c>
      <c r="J9" s="16" t="s">
        <v>15</v>
      </c>
      <c r="K9" s="1" t="s">
        <v>34</v>
      </c>
    </row>
    <row r="10" spans="1:12" ht="78.75" x14ac:dyDescent="0.25">
      <c r="A10" s="11" t="s">
        <v>10</v>
      </c>
      <c r="B10" s="1" t="s">
        <v>35</v>
      </c>
      <c r="C10" s="12" t="s">
        <v>32</v>
      </c>
      <c r="D10" s="12">
        <v>4</v>
      </c>
      <c r="E10" s="12"/>
      <c r="F10" s="13" t="s">
        <v>13</v>
      </c>
      <c r="G10" s="14">
        <v>45778</v>
      </c>
      <c r="H10" s="15">
        <v>5800</v>
      </c>
      <c r="I10" s="13" t="s">
        <v>36</v>
      </c>
      <c r="J10" s="16" t="s">
        <v>19</v>
      </c>
      <c r="K10" s="1" t="s">
        <v>37</v>
      </c>
    </row>
    <row r="11" spans="1:12" ht="78.75" x14ac:dyDescent="0.25">
      <c r="A11" s="19" t="s">
        <v>38</v>
      </c>
      <c r="B11" s="20" t="s">
        <v>39</v>
      </c>
      <c r="C11" s="21" t="s">
        <v>40</v>
      </c>
      <c r="D11" s="21">
        <v>693</v>
      </c>
      <c r="E11" s="21"/>
      <c r="F11" s="22" t="s">
        <v>13</v>
      </c>
      <c r="G11" s="23">
        <v>45809</v>
      </c>
      <c r="H11" s="24">
        <v>40708.300000000003</v>
      </c>
      <c r="I11" s="25" t="s">
        <v>14</v>
      </c>
      <c r="J11" s="21" t="s">
        <v>15</v>
      </c>
      <c r="K11" s="20" t="s">
        <v>41</v>
      </c>
    </row>
    <row r="12" spans="1:12" ht="78.75" x14ac:dyDescent="0.25">
      <c r="A12" s="26" t="s">
        <v>38</v>
      </c>
      <c r="B12" s="27" t="s">
        <v>42</v>
      </c>
      <c r="C12" s="27" t="s">
        <v>43</v>
      </c>
      <c r="D12" s="28">
        <v>15</v>
      </c>
      <c r="E12" s="121"/>
      <c r="F12" s="29" t="s">
        <v>13</v>
      </c>
      <c r="G12" s="30">
        <v>45901</v>
      </c>
      <c r="H12" s="31">
        <v>15605.37</v>
      </c>
      <c r="I12" s="32" t="s">
        <v>44</v>
      </c>
      <c r="J12" s="33" t="s">
        <v>15</v>
      </c>
      <c r="K12" s="34" t="s">
        <v>45</v>
      </c>
    </row>
    <row r="13" spans="1:12" ht="48" thickBot="1" x14ac:dyDescent="0.3">
      <c r="A13" s="26" t="s">
        <v>38</v>
      </c>
      <c r="B13" s="12" t="s">
        <v>46</v>
      </c>
      <c r="C13" s="35" t="s">
        <v>47</v>
      </c>
      <c r="D13" s="13">
        <v>3</v>
      </c>
      <c r="E13" s="13"/>
      <c r="F13" s="13" t="s">
        <v>13</v>
      </c>
      <c r="G13" s="14">
        <v>45901</v>
      </c>
      <c r="H13" s="15">
        <v>10000</v>
      </c>
      <c r="I13" s="13" t="s">
        <v>33</v>
      </c>
      <c r="J13" s="16" t="s">
        <v>15</v>
      </c>
      <c r="K13" s="36" t="s">
        <v>48</v>
      </c>
    </row>
    <row r="14" spans="1:12" ht="63" x14ac:dyDescent="0.25">
      <c r="A14" s="37" t="s">
        <v>38</v>
      </c>
      <c r="B14" s="38" t="s">
        <v>49</v>
      </c>
      <c r="C14" s="39" t="s">
        <v>50</v>
      </c>
      <c r="D14" s="40">
        <v>4</v>
      </c>
      <c r="E14" s="122"/>
      <c r="F14" s="41" t="s">
        <v>43</v>
      </c>
      <c r="G14" s="42">
        <v>46023</v>
      </c>
      <c r="H14" s="43">
        <v>20000</v>
      </c>
      <c r="I14" s="44" t="s">
        <v>44</v>
      </c>
      <c r="J14" s="1" t="s">
        <v>167</v>
      </c>
      <c r="K14" s="45" t="s">
        <v>51</v>
      </c>
    </row>
    <row r="15" spans="1:12" ht="142.5" thickBot="1" x14ac:dyDescent="0.3">
      <c r="A15" s="37" t="s">
        <v>38</v>
      </c>
      <c r="B15" s="38" t="s">
        <v>52</v>
      </c>
      <c r="C15" s="39" t="s">
        <v>53</v>
      </c>
      <c r="D15" s="40">
        <v>10</v>
      </c>
      <c r="E15" s="122"/>
      <c r="F15" s="41" t="s">
        <v>43</v>
      </c>
      <c r="G15" s="42">
        <v>46023</v>
      </c>
      <c r="H15" s="43">
        <v>15000</v>
      </c>
      <c r="I15" s="44" t="s">
        <v>44</v>
      </c>
      <c r="J15" s="13" t="s">
        <v>19</v>
      </c>
      <c r="K15" s="46" t="s">
        <v>51</v>
      </c>
    </row>
    <row r="16" spans="1:12" ht="78.75" x14ac:dyDescent="0.25">
      <c r="A16" s="26" t="s">
        <v>38</v>
      </c>
      <c r="B16" s="27" t="s">
        <v>54</v>
      </c>
      <c r="C16" s="28" t="s">
        <v>55</v>
      </c>
      <c r="D16" s="28">
        <v>52</v>
      </c>
      <c r="E16" s="121"/>
      <c r="F16" s="29" t="s">
        <v>13</v>
      </c>
      <c r="G16" s="30">
        <v>45901</v>
      </c>
      <c r="H16" s="31">
        <v>22286</v>
      </c>
      <c r="I16" s="32" t="s">
        <v>56</v>
      </c>
      <c r="J16" s="33" t="s">
        <v>15</v>
      </c>
      <c r="K16" s="34" t="s">
        <v>57</v>
      </c>
    </row>
    <row r="17" spans="1:11" ht="47.25" x14ac:dyDescent="0.25">
      <c r="A17" s="11" t="s">
        <v>38</v>
      </c>
      <c r="B17" s="47" t="s">
        <v>58</v>
      </c>
      <c r="C17" s="25" t="s">
        <v>59</v>
      </c>
      <c r="D17" s="25">
        <v>67</v>
      </c>
      <c r="E17" s="25"/>
      <c r="F17" s="25" t="s">
        <v>13</v>
      </c>
      <c r="G17" s="48">
        <v>45931</v>
      </c>
      <c r="H17" s="49">
        <v>80400</v>
      </c>
      <c r="I17" s="25" t="s">
        <v>36</v>
      </c>
      <c r="J17" s="16" t="s">
        <v>15</v>
      </c>
      <c r="K17" s="47" t="s">
        <v>60</v>
      </c>
    </row>
    <row r="18" spans="1:11" ht="78.75" x14ac:dyDescent="0.25">
      <c r="A18" s="2" t="s">
        <v>10</v>
      </c>
      <c r="B18" s="3" t="s">
        <v>165</v>
      </c>
      <c r="C18" s="4" t="s">
        <v>43</v>
      </c>
      <c r="D18" s="5">
        <v>12</v>
      </c>
      <c r="E18" s="5"/>
      <c r="F18" s="6" t="s">
        <v>43</v>
      </c>
      <c r="G18" s="4" t="s">
        <v>61</v>
      </c>
      <c r="H18" s="7">
        <v>100000</v>
      </c>
      <c r="I18" s="25" t="s">
        <v>44</v>
      </c>
      <c r="J18" s="8" t="s">
        <v>62</v>
      </c>
      <c r="K18" s="3" t="s">
        <v>63</v>
      </c>
    </row>
    <row r="19" spans="1:11" x14ac:dyDescent="0.25">
      <c r="A19" s="119" t="s">
        <v>135</v>
      </c>
      <c r="B19" s="119"/>
      <c r="C19" s="119"/>
      <c r="D19" s="119"/>
      <c r="E19" s="119"/>
      <c r="F19" s="119"/>
      <c r="G19" s="119"/>
      <c r="H19" s="120">
        <f>SUM(H3:H18)</f>
        <v>384486.67000000004</v>
      </c>
      <c r="I19" s="119"/>
      <c r="J19" s="119"/>
      <c r="K19" s="119"/>
    </row>
  </sheetData>
  <mergeCells count="1">
    <mergeCell ref="A1:L1"/>
  </mergeCells>
  <pageMargins left="0.51181102362204722" right="0.51181102362204722" top="0.78740157480314965" bottom="0.78740157480314965" header="0.31496062992125984" footer="0.31496062992125984"/>
  <pageSetup paperSize="9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202D-BBB0-4D97-987D-EC05211F5D25}">
  <dimension ref="A1:M20"/>
  <sheetViews>
    <sheetView workbookViewId="0">
      <selection activeCell="B7" sqref="B7"/>
    </sheetView>
  </sheetViews>
  <sheetFormatPr defaultRowHeight="15" x14ac:dyDescent="0.25"/>
  <cols>
    <col min="1" max="1" width="23.140625" customWidth="1"/>
    <col min="2" max="2" width="26.28515625" customWidth="1"/>
    <col min="3" max="3" width="20.5703125" customWidth="1"/>
    <col min="4" max="5" width="18" customWidth="1"/>
    <col min="6" max="6" width="25.85546875" customWidth="1"/>
    <col min="7" max="7" width="13.42578125" customWidth="1"/>
    <col min="8" max="8" width="20.140625" customWidth="1"/>
    <col min="9" max="9" width="24.42578125" customWidth="1"/>
    <col min="10" max="10" width="15.5703125" customWidth="1"/>
    <col min="11" max="11" width="55.7109375" customWidth="1"/>
  </cols>
  <sheetData>
    <row r="1" spans="1:13" ht="29.25" thickBot="1" x14ac:dyDescent="0.3">
      <c r="A1" s="468" t="s">
        <v>136</v>
      </c>
      <c r="B1" s="469"/>
      <c r="C1" s="469"/>
      <c r="D1" s="469"/>
      <c r="E1" s="469"/>
      <c r="F1" s="469"/>
      <c r="G1" s="469"/>
      <c r="H1" s="470"/>
      <c r="I1" s="469"/>
      <c r="J1" s="471"/>
      <c r="K1" s="472"/>
    </row>
    <row r="2" spans="1:13" ht="56.2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168</v>
      </c>
      <c r="F2" s="9" t="s">
        <v>4</v>
      </c>
      <c r="G2" s="9" t="s">
        <v>5</v>
      </c>
      <c r="H2" s="10" t="s">
        <v>6</v>
      </c>
      <c r="I2" s="9" t="s">
        <v>7</v>
      </c>
      <c r="J2" s="9" t="s">
        <v>8</v>
      </c>
      <c r="K2" s="9" t="s">
        <v>9</v>
      </c>
    </row>
    <row r="3" spans="1:13" ht="38.25" x14ac:dyDescent="0.25">
      <c r="A3" s="99" t="s">
        <v>120</v>
      </c>
      <c r="B3" s="99" t="s">
        <v>121</v>
      </c>
      <c r="C3" s="99" t="s">
        <v>43</v>
      </c>
      <c r="D3" s="100">
        <v>1</v>
      </c>
      <c r="E3" s="100"/>
      <c r="F3" s="101">
        <v>50000</v>
      </c>
      <c r="G3" s="101" t="s">
        <v>98</v>
      </c>
      <c r="H3" s="102">
        <v>46143</v>
      </c>
      <c r="I3" s="99" t="s">
        <v>122</v>
      </c>
      <c r="J3" s="99" t="s">
        <v>123</v>
      </c>
      <c r="K3" s="99" t="s">
        <v>124</v>
      </c>
    </row>
    <row r="4" spans="1:13" ht="38.25" x14ac:dyDescent="0.25">
      <c r="A4" s="99" t="s">
        <v>120</v>
      </c>
      <c r="B4" s="99" t="s">
        <v>125</v>
      </c>
      <c r="C4" s="99" t="s">
        <v>43</v>
      </c>
      <c r="D4" s="100">
        <v>1</v>
      </c>
      <c r="E4" s="100"/>
      <c r="F4" s="101">
        <v>3000</v>
      </c>
      <c r="G4" s="101" t="s">
        <v>98</v>
      </c>
      <c r="H4" s="102">
        <v>46023</v>
      </c>
      <c r="I4" s="99" t="s">
        <v>126</v>
      </c>
      <c r="J4" s="99" t="s">
        <v>127</v>
      </c>
      <c r="K4" s="99" t="s">
        <v>124</v>
      </c>
    </row>
    <row r="5" spans="1:13" ht="38.25" x14ac:dyDescent="0.25">
      <c r="A5" s="99" t="s">
        <v>120</v>
      </c>
      <c r="B5" s="99" t="s">
        <v>128</v>
      </c>
      <c r="C5" s="99" t="s">
        <v>43</v>
      </c>
      <c r="D5" s="100">
        <v>1</v>
      </c>
      <c r="E5" s="100"/>
      <c r="F5" s="101">
        <v>600000</v>
      </c>
      <c r="G5" s="101" t="s">
        <v>98</v>
      </c>
      <c r="H5" s="102">
        <v>46023</v>
      </c>
      <c r="I5" s="99" t="s">
        <v>126</v>
      </c>
      <c r="J5" s="99" t="s">
        <v>127</v>
      </c>
      <c r="K5" s="99" t="s">
        <v>124</v>
      </c>
    </row>
    <row r="6" spans="1:13" ht="38.25" x14ac:dyDescent="0.25">
      <c r="A6" s="99" t="s">
        <v>120</v>
      </c>
      <c r="B6" s="99" t="s">
        <v>129</v>
      </c>
      <c r="C6" s="99" t="s">
        <v>43</v>
      </c>
      <c r="D6" s="99">
        <v>1</v>
      </c>
      <c r="E6" s="99"/>
      <c r="F6" s="101">
        <v>400000</v>
      </c>
      <c r="G6" s="101" t="s">
        <v>98</v>
      </c>
      <c r="H6" s="102">
        <v>46296</v>
      </c>
      <c r="I6" s="99" t="s">
        <v>126</v>
      </c>
      <c r="J6" s="99" t="s">
        <v>130</v>
      </c>
      <c r="K6" s="99" t="s">
        <v>131</v>
      </c>
    </row>
    <row r="7" spans="1:13" ht="38.25" x14ac:dyDescent="0.25">
      <c r="A7" s="99" t="s">
        <v>120</v>
      </c>
      <c r="B7" s="99" t="s">
        <v>132</v>
      </c>
      <c r="C7" s="99" t="s">
        <v>43</v>
      </c>
      <c r="D7" s="99">
        <v>1</v>
      </c>
      <c r="E7" s="99"/>
      <c r="F7" s="101">
        <v>350000</v>
      </c>
      <c r="G7" s="101" t="s">
        <v>133</v>
      </c>
      <c r="H7" s="102">
        <v>46174</v>
      </c>
      <c r="I7" s="99" t="s">
        <v>126</v>
      </c>
      <c r="J7" s="99" t="s">
        <v>130</v>
      </c>
      <c r="K7" s="99" t="s">
        <v>134</v>
      </c>
    </row>
    <row r="8" spans="1:13" x14ac:dyDescent="0.25">
      <c r="A8" s="99" t="s">
        <v>135</v>
      </c>
      <c r="B8" s="99"/>
      <c r="C8" s="99"/>
      <c r="D8" s="99"/>
      <c r="E8" s="99"/>
      <c r="F8" s="101">
        <f>SUM(F3:F7)</f>
        <v>1403000</v>
      </c>
      <c r="G8" s="101"/>
      <c r="H8" s="99"/>
      <c r="I8" s="99"/>
      <c r="J8" s="99"/>
      <c r="K8" s="99"/>
    </row>
    <row r="10" spans="1:13" x14ac:dyDescent="0.25">
      <c r="A10" s="477" t="s">
        <v>141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</row>
    <row r="11" spans="1:13" x14ac:dyDescent="0.25">
      <c r="A11" s="109" t="s">
        <v>149</v>
      </c>
      <c r="B11" s="109"/>
      <c r="C11" s="109" t="s">
        <v>142</v>
      </c>
      <c r="D11" s="109" t="s">
        <v>143</v>
      </c>
      <c r="E11" s="109"/>
    </row>
    <row r="12" spans="1:13" ht="45" x14ac:dyDescent="0.25">
      <c r="A12" s="109">
        <v>339039</v>
      </c>
      <c r="B12" s="110" t="s">
        <v>129</v>
      </c>
      <c r="D12" s="111">
        <v>400000</v>
      </c>
      <c r="E12" s="111"/>
    </row>
    <row r="13" spans="1:13" ht="405" x14ac:dyDescent="0.25">
      <c r="A13" s="109" t="s">
        <v>146</v>
      </c>
      <c r="B13" s="112" t="s">
        <v>132</v>
      </c>
      <c r="C13" s="50"/>
      <c r="D13" s="113">
        <v>350000</v>
      </c>
      <c r="E13" s="113"/>
      <c r="F13" s="50"/>
      <c r="G13" s="50"/>
      <c r="H13" s="50"/>
      <c r="I13" s="50"/>
      <c r="J13" s="50"/>
      <c r="K13" s="112" t="s">
        <v>144</v>
      </c>
      <c r="L13" s="115" t="s">
        <v>145</v>
      </c>
      <c r="M13" s="115"/>
    </row>
    <row r="15" spans="1:13" x14ac:dyDescent="0.25">
      <c r="A15" s="475" t="s">
        <v>147</v>
      </c>
      <c r="B15" s="475"/>
      <c r="C15" s="475"/>
      <c r="D15" s="475"/>
      <c r="E15" s="475"/>
      <c r="F15" s="475"/>
      <c r="G15" s="475"/>
      <c r="H15" s="475"/>
      <c r="I15" s="475"/>
      <c r="J15" s="475"/>
      <c r="K15" s="475"/>
    </row>
    <row r="16" spans="1:13" x14ac:dyDescent="0.25">
      <c r="A16" s="476" t="s">
        <v>148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</row>
    <row r="17" spans="1:11" x14ac:dyDescent="0.25">
      <c r="A17" s="114" t="s">
        <v>149</v>
      </c>
      <c r="B17" s="114"/>
      <c r="C17" s="114" t="s">
        <v>142</v>
      </c>
      <c r="D17" s="114" t="s">
        <v>143</v>
      </c>
      <c r="E17" s="114"/>
      <c r="F17" s="114"/>
      <c r="G17" s="114"/>
      <c r="H17" s="114"/>
      <c r="I17" s="114"/>
      <c r="J17" s="114"/>
      <c r="K17" s="114"/>
    </row>
    <row r="18" spans="1:11" ht="45" x14ac:dyDescent="0.25">
      <c r="A18">
        <v>339047</v>
      </c>
      <c r="B18" s="110" t="s">
        <v>121</v>
      </c>
      <c r="D18" s="111">
        <v>50000</v>
      </c>
      <c r="E18" s="111"/>
    </row>
    <row r="19" spans="1:11" ht="45" x14ac:dyDescent="0.25">
      <c r="A19">
        <v>339039</v>
      </c>
      <c r="B19" s="110" t="s">
        <v>125</v>
      </c>
      <c r="D19" s="111">
        <v>3000</v>
      </c>
      <c r="E19" s="111"/>
    </row>
    <row r="20" spans="1:11" ht="30" x14ac:dyDescent="0.25">
      <c r="A20">
        <v>339039</v>
      </c>
      <c r="B20" s="110" t="s">
        <v>128</v>
      </c>
      <c r="D20" s="111">
        <v>600000</v>
      </c>
      <c r="E20" s="111"/>
    </row>
  </sheetData>
  <mergeCells count="4">
    <mergeCell ref="A1:K1"/>
    <mergeCell ref="A15:K15"/>
    <mergeCell ref="A16:K16"/>
    <mergeCell ref="A10:K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AFE9-5F3F-4CDC-952C-88E8B94701D3}">
  <dimension ref="J34"/>
  <sheetViews>
    <sheetView workbookViewId="0">
      <selection activeCell="O23" sqref="O23"/>
    </sheetView>
  </sheetViews>
  <sheetFormatPr defaultRowHeight="15" x14ac:dyDescent="0.25"/>
  <cols>
    <col min="10" max="10" width="14.42578125" bestFit="1" customWidth="1"/>
  </cols>
  <sheetData>
    <row r="34" spans="10:10" x14ac:dyDescent="0.25">
      <c r="J34" s="117">
        <f>'GETAD E TI'!H19+'enviado geconv'!G22+GESTUR!H10+'GEMAKT consolidada'!F21+GENTUR!F8</f>
        <v>8230048.2699999996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060D-C122-42E9-B5C3-27E79A2565F8}">
  <dimension ref="A1:J83"/>
  <sheetViews>
    <sheetView view="pageBreakPreview" topLeftCell="A59" zoomScaleNormal="100" zoomScaleSheetLayoutView="100" workbookViewId="0">
      <selection activeCell="A60" sqref="A60"/>
    </sheetView>
  </sheetViews>
  <sheetFormatPr defaultRowHeight="15" x14ac:dyDescent="0.25"/>
  <cols>
    <col min="1" max="1" width="37.28515625" customWidth="1"/>
    <col min="2" max="2" width="34.140625" customWidth="1"/>
    <col min="3" max="3" width="22.5703125" customWidth="1"/>
    <col min="4" max="4" width="19.85546875" customWidth="1"/>
    <col min="5" max="5" width="16.7109375" bestFit="1" customWidth="1"/>
    <col min="6" max="6" width="19.5703125" customWidth="1"/>
    <col min="7" max="7" width="22.140625" customWidth="1"/>
    <col min="8" max="8" width="21.7109375" customWidth="1"/>
    <col min="9" max="9" width="27.85546875" customWidth="1"/>
    <col min="10" max="10" width="17" customWidth="1"/>
  </cols>
  <sheetData>
    <row r="1" spans="1:10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0" ht="20.25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</row>
    <row r="3" spans="1:10" x14ac:dyDescent="0.25">
      <c r="A3" s="479" t="s">
        <v>170</v>
      </c>
      <c r="B3" s="479"/>
      <c r="C3" s="481" t="s">
        <v>171</v>
      </c>
      <c r="D3" s="481"/>
      <c r="E3" s="481"/>
      <c r="F3" s="481"/>
      <c r="G3" s="169"/>
      <c r="H3" s="169"/>
      <c r="I3" s="169"/>
      <c r="J3" s="169"/>
    </row>
    <row r="4" spans="1:10" x14ac:dyDescent="0.25">
      <c r="A4" s="479" t="s">
        <v>169</v>
      </c>
      <c r="B4" s="479"/>
      <c r="C4" s="481" t="s">
        <v>172</v>
      </c>
      <c r="D4" s="481"/>
      <c r="E4" s="481"/>
      <c r="F4" s="481"/>
      <c r="G4" s="169"/>
      <c r="H4" s="169"/>
      <c r="I4" s="169"/>
      <c r="J4" s="169"/>
    </row>
    <row r="5" spans="1:10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</row>
    <row r="6" spans="1:10" ht="47.25" x14ac:dyDescent="0.25">
      <c r="A6" s="195" t="s">
        <v>151</v>
      </c>
      <c r="B6" s="195" t="s">
        <v>152</v>
      </c>
      <c r="C6" s="195" t="s">
        <v>153</v>
      </c>
      <c r="D6" s="196" t="s">
        <v>173</v>
      </c>
      <c r="E6" s="196" t="s">
        <v>156</v>
      </c>
      <c r="F6" s="195" t="s">
        <v>157</v>
      </c>
      <c r="G6" s="196" t="s">
        <v>174</v>
      </c>
      <c r="H6" s="196" t="s">
        <v>175</v>
      </c>
      <c r="I6" s="196" t="s">
        <v>176</v>
      </c>
      <c r="J6" s="195" t="s">
        <v>160</v>
      </c>
    </row>
    <row r="7" spans="1:10" ht="409.5" x14ac:dyDescent="0.25">
      <c r="A7" s="158" t="s">
        <v>66</v>
      </c>
      <c r="B7" s="170" t="s">
        <v>67</v>
      </c>
      <c r="C7" s="171" t="s">
        <v>32</v>
      </c>
      <c r="D7" s="5">
        <v>27600</v>
      </c>
      <c r="E7" s="171" t="s">
        <v>69</v>
      </c>
      <c r="F7" s="172">
        <v>46023</v>
      </c>
      <c r="G7" s="173">
        <v>24200</v>
      </c>
      <c r="H7" s="174">
        <v>339032</v>
      </c>
      <c r="I7" s="25" t="s">
        <v>177</v>
      </c>
      <c r="J7" s="47" t="s">
        <v>70</v>
      </c>
    </row>
    <row r="8" spans="1:10" ht="409.5" x14ac:dyDescent="0.25">
      <c r="A8" s="158" t="s">
        <v>66</v>
      </c>
      <c r="B8" s="170" t="s">
        <v>71</v>
      </c>
      <c r="C8" s="171" t="s">
        <v>32</v>
      </c>
      <c r="D8" s="25" t="s">
        <v>72</v>
      </c>
      <c r="E8" s="171" t="s">
        <v>69</v>
      </c>
      <c r="F8" s="175">
        <v>46054</v>
      </c>
      <c r="G8" s="173">
        <v>19100</v>
      </c>
      <c r="H8" s="174">
        <v>339030</v>
      </c>
      <c r="I8" s="25" t="s">
        <v>138</v>
      </c>
      <c r="J8" s="47" t="s">
        <v>70</v>
      </c>
    </row>
    <row r="9" spans="1:10" ht="393.75" x14ac:dyDescent="0.25">
      <c r="A9" s="158" t="s">
        <v>66</v>
      </c>
      <c r="B9" s="170" t="s">
        <v>74</v>
      </c>
      <c r="C9" s="171" t="s">
        <v>32</v>
      </c>
      <c r="D9" s="25">
        <v>4000</v>
      </c>
      <c r="E9" s="171" t="s">
        <v>69</v>
      </c>
      <c r="F9" s="176"/>
      <c r="G9" s="173">
        <v>500</v>
      </c>
      <c r="H9" s="174">
        <v>339032</v>
      </c>
      <c r="I9" s="25" t="s">
        <v>138</v>
      </c>
      <c r="J9" s="47" t="s">
        <v>70</v>
      </c>
    </row>
    <row r="10" spans="1:10" ht="204.75" x14ac:dyDescent="0.25">
      <c r="A10" s="158" t="s">
        <v>66</v>
      </c>
      <c r="B10" s="170" t="s">
        <v>76</v>
      </c>
      <c r="C10" s="171" t="s">
        <v>32</v>
      </c>
      <c r="D10" s="25">
        <v>1600</v>
      </c>
      <c r="E10" s="171" t="s">
        <v>69</v>
      </c>
      <c r="F10" s="172">
        <v>46054</v>
      </c>
      <c r="G10" s="173">
        <v>11600</v>
      </c>
      <c r="H10" s="174">
        <v>339030</v>
      </c>
      <c r="I10" s="25" t="s">
        <v>138</v>
      </c>
      <c r="J10" s="47" t="s">
        <v>70</v>
      </c>
    </row>
    <row r="11" spans="1:10" ht="63" x14ac:dyDescent="0.25">
      <c r="A11" s="158" t="s">
        <v>66</v>
      </c>
      <c r="B11" s="170" t="s">
        <v>78</v>
      </c>
      <c r="C11" s="171" t="s">
        <v>79</v>
      </c>
      <c r="D11" s="25" t="s">
        <v>80</v>
      </c>
      <c r="E11" s="171" t="s">
        <v>69</v>
      </c>
      <c r="F11" s="172">
        <v>46082</v>
      </c>
      <c r="G11" s="173">
        <v>37200</v>
      </c>
      <c r="H11" s="174">
        <v>339039</v>
      </c>
      <c r="I11" s="25" t="s">
        <v>138</v>
      </c>
      <c r="J11" s="47" t="s">
        <v>82</v>
      </c>
    </row>
    <row r="12" spans="1:10" ht="94.5" x14ac:dyDescent="0.25">
      <c r="A12" s="158" t="s">
        <v>66</v>
      </c>
      <c r="B12" s="170" t="s">
        <v>83</v>
      </c>
      <c r="C12" s="171" t="s">
        <v>32</v>
      </c>
      <c r="D12" s="177" t="s">
        <v>84</v>
      </c>
      <c r="E12" s="171" t="s">
        <v>69</v>
      </c>
      <c r="F12" s="172">
        <v>46082</v>
      </c>
      <c r="G12" s="173">
        <v>200000</v>
      </c>
      <c r="H12" s="174">
        <v>339035</v>
      </c>
      <c r="I12" s="25" t="s">
        <v>86</v>
      </c>
      <c r="J12" s="47" t="s">
        <v>87</v>
      </c>
    </row>
    <row r="13" spans="1:10" ht="47.25" x14ac:dyDescent="0.25">
      <c r="A13" s="158" t="s">
        <v>66</v>
      </c>
      <c r="B13" s="170" t="s">
        <v>88</v>
      </c>
      <c r="C13" s="171" t="s">
        <v>89</v>
      </c>
      <c r="D13" s="25" t="s">
        <v>90</v>
      </c>
      <c r="E13" s="171" t="s">
        <v>92</v>
      </c>
      <c r="F13" s="172">
        <v>46054</v>
      </c>
      <c r="G13" s="173">
        <v>664171.6</v>
      </c>
      <c r="H13" s="174">
        <v>339039</v>
      </c>
      <c r="I13" s="25" t="s">
        <v>138</v>
      </c>
      <c r="J13" s="47" t="s">
        <v>93</v>
      </c>
    </row>
    <row r="14" spans="1:10" ht="204.75" x14ac:dyDescent="0.25">
      <c r="A14" s="159" t="s">
        <v>10</v>
      </c>
      <c r="B14" s="12" t="s">
        <v>11</v>
      </c>
      <c r="C14" s="12" t="s">
        <v>12</v>
      </c>
      <c r="D14" s="12">
        <v>84</v>
      </c>
      <c r="E14" s="13" t="s">
        <v>13</v>
      </c>
      <c r="F14" s="14">
        <v>45870</v>
      </c>
      <c r="G14" s="15">
        <v>3417</v>
      </c>
      <c r="H14" s="13" t="s">
        <v>14</v>
      </c>
      <c r="I14" s="1" t="s">
        <v>15</v>
      </c>
      <c r="J14" s="1" t="s">
        <v>16</v>
      </c>
    </row>
    <row r="15" spans="1:10" ht="204.75" x14ac:dyDescent="0.25">
      <c r="A15" s="159" t="s">
        <v>10</v>
      </c>
      <c r="B15" s="12" t="s">
        <v>17</v>
      </c>
      <c r="C15" s="12" t="s">
        <v>18</v>
      </c>
      <c r="D15" s="12">
        <v>831</v>
      </c>
      <c r="E15" s="13" t="s">
        <v>13</v>
      </c>
      <c r="F15" s="14">
        <v>45839</v>
      </c>
      <c r="G15" s="15">
        <v>6245</v>
      </c>
      <c r="H15" s="13" t="s">
        <v>14</v>
      </c>
      <c r="I15" s="16" t="s">
        <v>19</v>
      </c>
      <c r="J15" s="1" t="s">
        <v>16</v>
      </c>
    </row>
    <row r="16" spans="1:10" ht="204.75" x14ac:dyDescent="0.25">
      <c r="A16" s="159" t="s">
        <v>10</v>
      </c>
      <c r="B16" s="12" t="s">
        <v>20</v>
      </c>
      <c r="C16" s="12" t="s">
        <v>21</v>
      </c>
      <c r="D16" s="12">
        <v>680</v>
      </c>
      <c r="E16" s="13"/>
      <c r="F16" s="14">
        <v>45839</v>
      </c>
      <c r="G16" s="15">
        <v>13188</v>
      </c>
      <c r="H16" s="13" t="s">
        <v>14</v>
      </c>
      <c r="I16" s="1" t="s">
        <v>15</v>
      </c>
      <c r="J16" s="1" t="s">
        <v>16</v>
      </c>
    </row>
    <row r="17" spans="1:10" ht="204.75" x14ac:dyDescent="0.25">
      <c r="A17" s="159" t="s">
        <v>10</v>
      </c>
      <c r="B17" s="12" t="s">
        <v>22</v>
      </c>
      <c r="C17" s="12" t="s">
        <v>23</v>
      </c>
      <c r="D17" s="12">
        <v>783</v>
      </c>
      <c r="E17" s="13" t="s">
        <v>13</v>
      </c>
      <c r="F17" s="14">
        <v>45839</v>
      </c>
      <c r="G17" s="15">
        <v>16504</v>
      </c>
      <c r="H17" s="13" t="s">
        <v>14</v>
      </c>
      <c r="I17" s="16" t="s">
        <v>19</v>
      </c>
      <c r="J17" s="1" t="s">
        <v>16</v>
      </c>
    </row>
    <row r="18" spans="1:10" ht="31.5" x14ac:dyDescent="0.25">
      <c r="A18" s="159" t="s">
        <v>10</v>
      </c>
      <c r="B18" s="12" t="s">
        <v>24</v>
      </c>
      <c r="C18" s="17" t="s">
        <v>25</v>
      </c>
      <c r="D18" s="17">
        <v>18</v>
      </c>
      <c r="E18" s="13" t="s">
        <v>13</v>
      </c>
      <c r="F18" s="14">
        <v>45931</v>
      </c>
      <c r="G18" s="15">
        <v>1368</v>
      </c>
      <c r="H18" s="13" t="s">
        <v>14</v>
      </c>
      <c r="I18" s="16" t="s">
        <v>15</v>
      </c>
      <c r="J18" s="1" t="s">
        <v>26</v>
      </c>
    </row>
    <row r="19" spans="1:10" ht="173.25" x14ac:dyDescent="0.25">
      <c r="A19" s="159" t="s">
        <v>10</v>
      </c>
      <c r="B19" s="1" t="s">
        <v>27</v>
      </c>
      <c r="C19" s="13" t="s">
        <v>28</v>
      </c>
      <c r="D19" s="17">
        <v>7296</v>
      </c>
      <c r="E19" s="13" t="s">
        <v>13</v>
      </c>
      <c r="F19" s="14">
        <v>45658</v>
      </c>
      <c r="G19" s="15">
        <v>34292</v>
      </c>
      <c r="H19" s="18" t="s">
        <v>29</v>
      </c>
      <c r="I19" s="16" t="s">
        <v>19</v>
      </c>
      <c r="J19" s="1" t="s">
        <v>30</v>
      </c>
    </row>
    <row r="20" spans="1:10" ht="78.75" x14ac:dyDescent="0.25">
      <c r="A20" s="159" t="s">
        <v>10</v>
      </c>
      <c r="B20" s="1" t="s">
        <v>31</v>
      </c>
      <c r="C20" s="12" t="s">
        <v>32</v>
      </c>
      <c r="D20" s="12">
        <v>8</v>
      </c>
      <c r="E20" s="13" t="s">
        <v>13</v>
      </c>
      <c r="F20" s="14">
        <v>45717</v>
      </c>
      <c r="G20" s="15">
        <v>2650</v>
      </c>
      <c r="H20" s="18" t="s">
        <v>33</v>
      </c>
      <c r="I20" s="16" t="s">
        <v>15</v>
      </c>
      <c r="J20" s="1" t="s">
        <v>34</v>
      </c>
    </row>
    <row r="21" spans="1:10" ht="78.75" x14ac:dyDescent="0.25">
      <c r="A21" s="159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 t="s">
        <v>36</v>
      </c>
      <c r="I21" s="16" t="s">
        <v>19</v>
      </c>
      <c r="J21" s="1" t="s">
        <v>37</v>
      </c>
    </row>
    <row r="22" spans="1:10" ht="78.75" x14ac:dyDescent="0.25">
      <c r="A22" s="158" t="s">
        <v>38</v>
      </c>
      <c r="B22" s="47" t="s">
        <v>39</v>
      </c>
      <c r="C22" s="3" t="s">
        <v>40</v>
      </c>
      <c r="D22" s="3">
        <v>693</v>
      </c>
      <c r="E22" s="25" t="s">
        <v>13</v>
      </c>
      <c r="F22" s="48">
        <v>45809</v>
      </c>
      <c r="G22" s="49">
        <v>40708.300000000003</v>
      </c>
      <c r="H22" s="25" t="s">
        <v>14</v>
      </c>
      <c r="I22" s="3" t="s">
        <v>15</v>
      </c>
      <c r="J22" s="47" t="s">
        <v>41</v>
      </c>
    </row>
    <row r="23" spans="1:10" ht="78.75" x14ac:dyDescent="0.25">
      <c r="A23" s="159" t="s">
        <v>38</v>
      </c>
      <c r="B23" s="12" t="s">
        <v>42</v>
      </c>
      <c r="C23" s="12" t="s">
        <v>43</v>
      </c>
      <c r="D23" s="13">
        <v>15</v>
      </c>
      <c r="E23" s="13" t="s">
        <v>13</v>
      </c>
      <c r="F23" s="14">
        <v>45901</v>
      </c>
      <c r="G23" s="15">
        <v>15605.37</v>
      </c>
      <c r="H23" s="13" t="s">
        <v>44</v>
      </c>
      <c r="I23" s="16" t="s">
        <v>15</v>
      </c>
      <c r="J23" s="1" t="s">
        <v>45</v>
      </c>
    </row>
    <row r="24" spans="1:10" ht="47.25" x14ac:dyDescent="0.25">
      <c r="A24" s="159" t="s">
        <v>38</v>
      </c>
      <c r="B24" s="12" t="s">
        <v>46</v>
      </c>
      <c r="C24" s="35" t="s">
        <v>47</v>
      </c>
      <c r="D24" s="13">
        <v>3</v>
      </c>
      <c r="E24" s="13" t="s">
        <v>13</v>
      </c>
      <c r="F24" s="14">
        <v>45901</v>
      </c>
      <c r="G24" s="15">
        <v>10000</v>
      </c>
      <c r="H24" s="13" t="s">
        <v>33</v>
      </c>
      <c r="I24" s="16" t="s">
        <v>15</v>
      </c>
      <c r="J24" s="1" t="s">
        <v>48</v>
      </c>
    </row>
    <row r="25" spans="1:10" ht="63" x14ac:dyDescent="0.25">
      <c r="A25" s="12" t="s">
        <v>38</v>
      </c>
      <c r="B25" s="12" t="s">
        <v>49</v>
      </c>
      <c r="C25" s="178" t="s">
        <v>50</v>
      </c>
      <c r="D25" s="13">
        <v>4</v>
      </c>
      <c r="E25" s="14" t="s">
        <v>43</v>
      </c>
      <c r="F25" s="14">
        <v>46023</v>
      </c>
      <c r="G25" s="15">
        <v>20000</v>
      </c>
      <c r="H25" s="13" t="s">
        <v>44</v>
      </c>
      <c r="I25" s="1" t="s">
        <v>167</v>
      </c>
      <c r="J25" s="16" t="s">
        <v>51</v>
      </c>
    </row>
    <row r="26" spans="1:10" ht="141.75" x14ac:dyDescent="0.25">
      <c r="A26" s="12" t="s">
        <v>38</v>
      </c>
      <c r="B26" s="12" t="s">
        <v>52</v>
      </c>
      <c r="C26" s="178" t="s">
        <v>53</v>
      </c>
      <c r="D26" s="13">
        <v>10</v>
      </c>
      <c r="E26" s="14" t="s">
        <v>43</v>
      </c>
      <c r="F26" s="14">
        <v>46023</v>
      </c>
      <c r="G26" s="15">
        <v>15000</v>
      </c>
      <c r="H26" s="13" t="s">
        <v>44</v>
      </c>
      <c r="I26" s="13" t="s">
        <v>19</v>
      </c>
      <c r="J26" s="16" t="s">
        <v>51</v>
      </c>
    </row>
    <row r="27" spans="1:10" ht="94.5" x14ac:dyDescent="0.25">
      <c r="A27" s="159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 t="s">
        <v>56</v>
      </c>
      <c r="I27" s="16" t="s">
        <v>15</v>
      </c>
      <c r="J27" s="1" t="s">
        <v>57</v>
      </c>
    </row>
    <row r="28" spans="1:10" ht="47.25" x14ac:dyDescent="0.25">
      <c r="A28" s="159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 t="s">
        <v>36</v>
      </c>
      <c r="I28" s="16" t="s">
        <v>15</v>
      </c>
      <c r="J28" s="47" t="s">
        <v>60</v>
      </c>
    </row>
    <row r="29" spans="1:10" ht="31.5" x14ac:dyDescent="0.25">
      <c r="A29" s="158" t="s">
        <v>10</v>
      </c>
      <c r="B29" s="3" t="s">
        <v>165</v>
      </c>
      <c r="C29" s="4" t="s">
        <v>43</v>
      </c>
      <c r="D29" s="5">
        <v>12</v>
      </c>
      <c r="E29" s="6" t="s">
        <v>43</v>
      </c>
      <c r="F29" s="4" t="s">
        <v>61</v>
      </c>
      <c r="G29" s="7">
        <v>100000</v>
      </c>
      <c r="H29" s="25" t="s">
        <v>44</v>
      </c>
      <c r="I29" s="8" t="s">
        <v>62</v>
      </c>
      <c r="J29" s="3" t="s">
        <v>63</v>
      </c>
    </row>
    <row r="30" spans="1:10" ht="63" x14ac:dyDescent="0.25">
      <c r="A30" s="159" t="s">
        <v>10</v>
      </c>
      <c r="B30" s="12" t="s">
        <v>180</v>
      </c>
      <c r="C30" s="125" t="s">
        <v>181</v>
      </c>
      <c r="D30" s="126">
        <v>2500</v>
      </c>
      <c r="E30" s="104" t="s">
        <v>137</v>
      </c>
      <c r="F30" s="127">
        <v>46023</v>
      </c>
      <c r="G30" s="15">
        <v>65000</v>
      </c>
      <c r="H30" s="13" t="s">
        <v>44</v>
      </c>
      <c r="I30" s="104" t="s">
        <v>19</v>
      </c>
      <c r="J30" s="12" t="s">
        <v>182</v>
      </c>
    </row>
    <row r="31" spans="1:10" ht="63" x14ac:dyDescent="0.25">
      <c r="A31" s="159" t="s">
        <v>10</v>
      </c>
      <c r="B31" s="12" t="s">
        <v>183</v>
      </c>
      <c r="C31" s="125" t="s">
        <v>184</v>
      </c>
      <c r="D31" s="126">
        <v>190000</v>
      </c>
      <c r="E31" s="104" t="s">
        <v>137</v>
      </c>
      <c r="F31" s="127">
        <v>46023</v>
      </c>
      <c r="G31" s="15">
        <v>170700</v>
      </c>
      <c r="H31" s="13" t="s">
        <v>44</v>
      </c>
      <c r="I31" s="104" t="s">
        <v>19</v>
      </c>
      <c r="J31" s="12" t="s">
        <v>185</v>
      </c>
    </row>
    <row r="32" spans="1:10" ht="78.75" x14ac:dyDescent="0.25">
      <c r="A32" s="159" t="s">
        <v>10</v>
      </c>
      <c r="B32" s="12" t="s">
        <v>186</v>
      </c>
      <c r="C32" s="125" t="s">
        <v>32</v>
      </c>
      <c r="D32" s="103">
        <v>1</v>
      </c>
      <c r="E32" s="104" t="s">
        <v>137</v>
      </c>
      <c r="F32" s="127">
        <v>46252</v>
      </c>
      <c r="G32" s="15">
        <v>28000</v>
      </c>
      <c r="H32" s="13" t="s">
        <v>140</v>
      </c>
      <c r="I32" s="104" t="s">
        <v>86</v>
      </c>
      <c r="J32" s="16" t="s">
        <v>187</v>
      </c>
    </row>
    <row r="33" spans="1:10" ht="94.5" x14ac:dyDescent="0.25">
      <c r="A33" s="159" t="s">
        <v>10</v>
      </c>
      <c r="B33" s="12" t="s">
        <v>188</v>
      </c>
      <c r="C33" s="125" t="s">
        <v>189</v>
      </c>
      <c r="D33" s="6">
        <v>14</v>
      </c>
      <c r="E33" s="104" t="s">
        <v>137</v>
      </c>
      <c r="F33" s="127">
        <v>46039</v>
      </c>
      <c r="G33" s="133">
        <v>7500</v>
      </c>
      <c r="H33" s="13" t="s">
        <v>44</v>
      </c>
      <c r="I33" s="16" t="s">
        <v>15</v>
      </c>
      <c r="J33" s="16" t="s">
        <v>190</v>
      </c>
    </row>
    <row r="34" spans="1:10" ht="141.75" x14ac:dyDescent="0.25">
      <c r="A34" s="159" t="s">
        <v>10</v>
      </c>
      <c r="B34" s="12" t="s">
        <v>191</v>
      </c>
      <c r="C34" s="135" t="s">
        <v>32</v>
      </c>
      <c r="D34" s="6">
        <v>1</v>
      </c>
      <c r="E34" s="104" t="s">
        <v>137</v>
      </c>
      <c r="F34" s="127">
        <v>46072</v>
      </c>
      <c r="G34" s="133">
        <v>12000</v>
      </c>
      <c r="H34" s="13" t="s">
        <v>44</v>
      </c>
      <c r="I34" s="16" t="s">
        <v>15</v>
      </c>
      <c r="J34" s="12" t="s">
        <v>192</v>
      </c>
    </row>
    <row r="35" spans="1:10" ht="78.75" x14ac:dyDescent="0.25">
      <c r="A35" s="159" t="s">
        <v>10</v>
      </c>
      <c r="B35" s="12" t="s">
        <v>193</v>
      </c>
      <c r="C35" s="135" t="s">
        <v>32</v>
      </c>
      <c r="D35" s="6">
        <v>1</v>
      </c>
      <c r="E35" s="104" t="s">
        <v>137</v>
      </c>
      <c r="F35" s="127">
        <v>46191</v>
      </c>
      <c r="G35" s="133">
        <v>60000</v>
      </c>
      <c r="H35" s="13" t="s">
        <v>140</v>
      </c>
      <c r="I35" s="104" t="s">
        <v>19</v>
      </c>
      <c r="J35" s="12" t="s">
        <v>194</v>
      </c>
    </row>
    <row r="36" spans="1:10" ht="141.75" x14ac:dyDescent="0.25">
      <c r="A36" s="159" t="s">
        <v>10</v>
      </c>
      <c r="B36" s="12" t="s">
        <v>195</v>
      </c>
      <c r="C36" s="135" t="s">
        <v>196</v>
      </c>
      <c r="D36" s="136">
        <v>11000</v>
      </c>
      <c r="E36" s="104" t="s">
        <v>137</v>
      </c>
      <c r="F36" s="127">
        <v>46293</v>
      </c>
      <c r="G36" s="133">
        <v>80850</v>
      </c>
      <c r="H36" s="13" t="s">
        <v>14</v>
      </c>
      <c r="I36" s="16" t="s">
        <v>197</v>
      </c>
      <c r="J36" s="12" t="s">
        <v>198</v>
      </c>
    </row>
    <row r="37" spans="1:10" ht="63" x14ac:dyDescent="0.25">
      <c r="A37" s="159" t="s">
        <v>10</v>
      </c>
      <c r="B37" s="12" t="s">
        <v>199</v>
      </c>
      <c r="C37" s="135" t="s">
        <v>32</v>
      </c>
      <c r="D37" s="6">
        <v>195</v>
      </c>
      <c r="E37" s="104" t="s">
        <v>137</v>
      </c>
      <c r="F37" s="127">
        <v>47549</v>
      </c>
      <c r="G37" s="133">
        <v>30000</v>
      </c>
      <c r="H37" s="13" t="s">
        <v>200</v>
      </c>
      <c r="I37" s="16" t="s">
        <v>201</v>
      </c>
      <c r="J37" s="1" t="s">
        <v>202</v>
      </c>
    </row>
    <row r="38" spans="1:10" ht="47.25" x14ac:dyDescent="0.25">
      <c r="A38" s="159" t="s">
        <v>10</v>
      </c>
      <c r="B38" s="12" t="s">
        <v>203</v>
      </c>
      <c r="C38" s="133" t="s">
        <v>32</v>
      </c>
      <c r="D38" s="103">
        <v>1</v>
      </c>
      <c r="E38" s="16" t="s">
        <v>137</v>
      </c>
      <c r="F38" s="127">
        <v>46049</v>
      </c>
      <c r="G38" s="133">
        <v>18000</v>
      </c>
      <c r="H38" s="13" t="s">
        <v>33</v>
      </c>
      <c r="I38" s="16" t="s">
        <v>204</v>
      </c>
      <c r="J38" s="12" t="s">
        <v>205</v>
      </c>
    </row>
    <row r="39" spans="1:10" ht="63" x14ac:dyDescent="0.25">
      <c r="A39" s="159" t="s">
        <v>240</v>
      </c>
      <c r="B39" s="12" t="s">
        <v>207</v>
      </c>
      <c r="C39" s="125" t="s">
        <v>208</v>
      </c>
      <c r="D39" s="6">
        <v>4</v>
      </c>
      <c r="E39" s="16" t="s">
        <v>137</v>
      </c>
      <c r="F39" s="127">
        <v>46327</v>
      </c>
      <c r="G39" s="133">
        <v>630000</v>
      </c>
      <c r="H39" s="13" t="s">
        <v>139</v>
      </c>
      <c r="I39" s="16" t="s">
        <v>209</v>
      </c>
      <c r="J39" s="12" t="s">
        <v>210</v>
      </c>
    </row>
    <row r="40" spans="1:10" ht="173.25" x14ac:dyDescent="0.25">
      <c r="A40" s="159" t="s">
        <v>241</v>
      </c>
      <c r="B40" s="12" t="s">
        <v>212</v>
      </c>
      <c r="C40" s="125" t="s">
        <v>32</v>
      </c>
      <c r="D40" s="103">
        <v>1</v>
      </c>
      <c r="E40" s="16" t="s">
        <v>137</v>
      </c>
      <c r="F40" s="127">
        <v>46364</v>
      </c>
      <c r="G40" s="133">
        <v>330000</v>
      </c>
      <c r="H40" s="13" t="s">
        <v>139</v>
      </c>
      <c r="I40" s="16" t="s">
        <v>213</v>
      </c>
      <c r="J40" s="12" t="s">
        <v>214</v>
      </c>
    </row>
    <row r="41" spans="1:10" ht="63" x14ac:dyDescent="0.25">
      <c r="A41" s="159" t="s">
        <v>10</v>
      </c>
      <c r="B41" s="12" t="s">
        <v>215</v>
      </c>
      <c r="C41" s="125" t="s">
        <v>32</v>
      </c>
      <c r="D41" s="103">
        <v>24</v>
      </c>
      <c r="E41" s="16" t="s">
        <v>137</v>
      </c>
      <c r="F41" s="127">
        <v>46209</v>
      </c>
      <c r="G41" s="15">
        <v>1000</v>
      </c>
      <c r="H41" s="13" t="s">
        <v>44</v>
      </c>
      <c r="I41" s="104" t="s">
        <v>216</v>
      </c>
      <c r="J41" s="12" t="s">
        <v>217</v>
      </c>
    </row>
    <row r="42" spans="1:10" ht="141.75" x14ac:dyDescent="0.25">
      <c r="A42" s="159" t="s">
        <v>10</v>
      </c>
      <c r="B42" s="12" t="s">
        <v>218</v>
      </c>
      <c r="C42" s="125" t="s">
        <v>32</v>
      </c>
      <c r="D42" s="6">
        <v>1</v>
      </c>
      <c r="E42" s="16" t="s">
        <v>137</v>
      </c>
      <c r="F42" s="127">
        <v>46121</v>
      </c>
      <c r="G42" s="15">
        <v>200000</v>
      </c>
      <c r="H42" s="13" t="s">
        <v>140</v>
      </c>
      <c r="I42" s="104" t="s">
        <v>19</v>
      </c>
      <c r="J42" s="12" t="s">
        <v>219</v>
      </c>
    </row>
    <row r="43" spans="1:10" ht="204.75" x14ac:dyDescent="0.25">
      <c r="A43" s="159" t="s">
        <v>10</v>
      </c>
      <c r="B43" s="12" t="s">
        <v>220</v>
      </c>
      <c r="C43" s="125" t="s">
        <v>32</v>
      </c>
      <c r="D43" s="103">
        <v>1</v>
      </c>
      <c r="E43" s="16" t="s">
        <v>137</v>
      </c>
      <c r="F43" s="127">
        <v>45767</v>
      </c>
      <c r="G43" s="15">
        <v>7000</v>
      </c>
      <c r="H43" s="13" t="s">
        <v>44</v>
      </c>
      <c r="I43" s="104" t="s">
        <v>221</v>
      </c>
      <c r="J43" s="12" t="s">
        <v>222</v>
      </c>
    </row>
    <row r="44" spans="1:10" ht="78.75" x14ac:dyDescent="0.25">
      <c r="A44" s="159" t="s">
        <v>10</v>
      </c>
      <c r="B44" s="12" t="s">
        <v>223</v>
      </c>
      <c r="C44" s="125" t="s">
        <v>32</v>
      </c>
      <c r="D44" s="103">
        <v>1</v>
      </c>
      <c r="E44" s="16" t="s">
        <v>137</v>
      </c>
      <c r="F44" s="127">
        <v>46254</v>
      </c>
      <c r="G44" s="15">
        <v>35300</v>
      </c>
      <c r="H44" s="13" t="s">
        <v>140</v>
      </c>
      <c r="I44" s="104" t="s">
        <v>86</v>
      </c>
      <c r="J44" s="12" t="s">
        <v>224</v>
      </c>
    </row>
    <row r="45" spans="1:10" ht="78.75" x14ac:dyDescent="0.25">
      <c r="A45" s="159" t="s">
        <v>239</v>
      </c>
      <c r="B45" s="12" t="s">
        <v>225</v>
      </c>
      <c r="C45" s="125" t="s">
        <v>189</v>
      </c>
      <c r="D45" s="103">
        <v>1</v>
      </c>
      <c r="E45" s="3" t="s">
        <v>137</v>
      </c>
      <c r="F45" s="127">
        <v>46365</v>
      </c>
      <c r="G45" s="138">
        <v>125</v>
      </c>
      <c r="H45" s="13" t="s">
        <v>44</v>
      </c>
      <c r="I45" s="12" t="s">
        <v>226</v>
      </c>
      <c r="J45" s="12" t="s">
        <v>227</v>
      </c>
    </row>
    <row r="46" spans="1:10" ht="78.75" x14ac:dyDescent="0.25">
      <c r="A46" s="159" t="s">
        <v>239</v>
      </c>
      <c r="B46" s="12" t="s">
        <v>225</v>
      </c>
      <c r="C46" s="125" t="s">
        <v>189</v>
      </c>
      <c r="D46" s="103">
        <v>1</v>
      </c>
      <c r="E46" s="3" t="s">
        <v>137</v>
      </c>
      <c r="F46" s="127">
        <v>46369</v>
      </c>
      <c r="G46" s="138">
        <v>315</v>
      </c>
      <c r="H46" s="13" t="s">
        <v>44</v>
      </c>
      <c r="I46" s="12" t="s">
        <v>226</v>
      </c>
      <c r="J46" s="12" t="s">
        <v>227</v>
      </c>
    </row>
    <row r="47" spans="1:10" ht="220.5" x14ac:dyDescent="0.25">
      <c r="A47" s="159" t="s">
        <v>10</v>
      </c>
      <c r="B47" s="12" t="s">
        <v>228</v>
      </c>
      <c r="C47" s="139" t="s">
        <v>229</v>
      </c>
      <c r="D47" s="5">
        <v>42000</v>
      </c>
      <c r="E47" s="12" t="s">
        <v>137</v>
      </c>
      <c r="F47" s="127">
        <v>46785</v>
      </c>
      <c r="G47" s="15">
        <v>25000</v>
      </c>
      <c r="H47" s="13" t="s">
        <v>33</v>
      </c>
      <c r="I47" s="104" t="s">
        <v>204</v>
      </c>
      <c r="J47" s="12" t="s">
        <v>230</v>
      </c>
    </row>
    <row r="48" spans="1:10" ht="94.5" x14ac:dyDescent="0.25">
      <c r="A48" s="159" t="s">
        <v>10</v>
      </c>
      <c r="B48" s="12" t="s">
        <v>231</v>
      </c>
      <c r="C48" s="139" t="s">
        <v>232</v>
      </c>
      <c r="D48" s="179">
        <v>4</v>
      </c>
      <c r="E48" s="12" t="s">
        <v>137</v>
      </c>
      <c r="F48" s="127">
        <v>46063</v>
      </c>
      <c r="G48" s="15">
        <v>270000</v>
      </c>
      <c r="H48" s="13" t="s">
        <v>139</v>
      </c>
      <c r="I48" s="104" t="s">
        <v>19</v>
      </c>
      <c r="J48" s="12" t="s">
        <v>233</v>
      </c>
    </row>
    <row r="49" spans="1:10" ht="126" x14ac:dyDescent="0.25">
      <c r="A49" s="158" t="s">
        <v>238</v>
      </c>
      <c r="B49" s="47" t="s">
        <v>234</v>
      </c>
      <c r="C49" s="4" t="s">
        <v>32</v>
      </c>
      <c r="D49" s="13">
        <v>1</v>
      </c>
      <c r="E49" s="104" t="s">
        <v>69</v>
      </c>
      <c r="F49" s="127">
        <v>46023</v>
      </c>
      <c r="G49" s="15">
        <v>15000</v>
      </c>
      <c r="H49" s="13" t="s">
        <v>44</v>
      </c>
      <c r="I49" s="8" t="s">
        <v>235</v>
      </c>
      <c r="J49" s="47" t="s">
        <v>236</v>
      </c>
    </row>
    <row r="50" spans="1:10" ht="204.75" x14ac:dyDescent="0.25">
      <c r="A50" s="47" t="s">
        <v>95</v>
      </c>
      <c r="B50" s="149" t="s">
        <v>96</v>
      </c>
      <c r="C50" s="47" t="s">
        <v>97</v>
      </c>
      <c r="D50" s="47">
        <v>1</v>
      </c>
      <c r="E50" s="150" t="s">
        <v>243</v>
      </c>
      <c r="F50" s="160" t="s">
        <v>242</v>
      </c>
      <c r="G50" s="151">
        <v>508420</v>
      </c>
      <c r="H50" s="47" t="s">
        <v>44</v>
      </c>
      <c r="I50" s="47" t="s">
        <v>138</v>
      </c>
      <c r="J50" s="149" t="s">
        <v>100</v>
      </c>
    </row>
    <row r="51" spans="1:10" ht="204.75" x14ac:dyDescent="0.25">
      <c r="A51" s="47" t="s">
        <v>95</v>
      </c>
      <c r="B51" s="149" t="s">
        <v>101</v>
      </c>
      <c r="C51" s="47" t="s">
        <v>97</v>
      </c>
      <c r="D51" s="153">
        <v>1</v>
      </c>
      <c r="E51" s="150" t="s">
        <v>69</v>
      </c>
      <c r="F51" s="160" t="s">
        <v>244</v>
      </c>
      <c r="G51" s="151">
        <v>600000</v>
      </c>
      <c r="H51" s="47" t="s">
        <v>44</v>
      </c>
      <c r="I51" s="47" t="s">
        <v>138</v>
      </c>
      <c r="J51" s="149" t="s">
        <v>100</v>
      </c>
    </row>
    <row r="52" spans="1:10" ht="204.75" x14ac:dyDescent="0.25">
      <c r="A52" s="47" t="s">
        <v>95</v>
      </c>
      <c r="B52" s="149" t="s">
        <v>102</v>
      </c>
      <c r="C52" s="47" t="s">
        <v>97</v>
      </c>
      <c r="D52" s="153">
        <v>1</v>
      </c>
      <c r="E52" s="154" t="s">
        <v>69</v>
      </c>
      <c r="F52" s="160" t="s">
        <v>245</v>
      </c>
      <c r="G52" s="151">
        <v>150000</v>
      </c>
      <c r="H52" s="47" t="s">
        <v>44</v>
      </c>
      <c r="I52" s="47" t="s">
        <v>138</v>
      </c>
      <c r="J52" s="149" t="s">
        <v>100</v>
      </c>
    </row>
    <row r="53" spans="1:10" ht="204.75" x14ac:dyDescent="0.25">
      <c r="A53" s="47" t="s">
        <v>95</v>
      </c>
      <c r="B53" s="149" t="s">
        <v>103</v>
      </c>
      <c r="C53" s="47" t="s">
        <v>97</v>
      </c>
      <c r="D53" s="153">
        <v>1</v>
      </c>
      <c r="E53" s="150">
        <v>600000</v>
      </c>
      <c r="F53" s="151" t="s">
        <v>98</v>
      </c>
      <c r="G53" s="151">
        <v>46235</v>
      </c>
      <c r="H53" s="47" t="s">
        <v>44</v>
      </c>
      <c r="I53" s="47" t="s">
        <v>138</v>
      </c>
      <c r="J53" s="149" t="s">
        <v>100</v>
      </c>
    </row>
    <row r="54" spans="1:10" ht="204.75" x14ac:dyDescent="0.25">
      <c r="A54" s="47" t="s">
        <v>95</v>
      </c>
      <c r="B54" s="149" t="s">
        <v>104</v>
      </c>
      <c r="C54" s="47" t="s">
        <v>97</v>
      </c>
      <c r="D54" s="153">
        <v>1</v>
      </c>
      <c r="E54" s="152">
        <v>46266</v>
      </c>
      <c r="F54" s="151" t="s">
        <v>98</v>
      </c>
      <c r="G54" s="151">
        <v>450000</v>
      </c>
      <c r="H54" s="47" t="s">
        <v>44</v>
      </c>
      <c r="I54" s="47" t="s">
        <v>138</v>
      </c>
      <c r="J54" s="149" t="s">
        <v>100</v>
      </c>
    </row>
    <row r="55" spans="1:10" ht="204.75" x14ac:dyDescent="0.25">
      <c r="A55" s="47" t="s">
        <v>95</v>
      </c>
      <c r="B55" s="149" t="s">
        <v>105</v>
      </c>
      <c r="C55" s="47" t="s">
        <v>97</v>
      </c>
      <c r="D55" s="153">
        <v>1</v>
      </c>
      <c r="E55" s="152">
        <v>46327</v>
      </c>
      <c r="F55" s="151" t="s">
        <v>98</v>
      </c>
      <c r="G55" s="151">
        <v>300000</v>
      </c>
      <c r="H55" s="47" t="s">
        <v>44</v>
      </c>
      <c r="I55" s="47" t="s">
        <v>138</v>
      </c>
      <c r="J55" s="149" t="s">
        <v>100</v>
      </c>
    </row>
    <row r="56" spans="1:10" ht="409.5" x14ac:dyDescent="0.25">
      <c r="A56" s="47" t="s">
        <v>95</v>
      </c>
      <c r="B56" s="149" t="s">
        <v>106</v>
      </c>
      <c r="C56" s="47" t="s">
        <v>97</v>
      </c>
      <c r="D56" s="47">
        <v>1</v>
      </c>
      <c r="E56" s="152">
        <v>46023</v>
      </c>
      <c r="F56" s="151" t="s">
        <v>92</v>
      </c>
      <c r="G56" s="151">
        <v>1500000</v>
      </c>
      <c r="H56" s="47" t="s">
        <v>44</v>
      </c>
      <c r="I56" s="47" t="s">
        <v>138</v>
      </c>
      <c r="J56" s="149" t="s">
        <v>107</v>
      </c>
    </row>
    <row r="57" spans="1:10" ht="173.25" x14ac:dyDescent="0.25">
      <c r="A57" s="47" t="s">
        <v>95</v>
      </c>
      <c r="B57" s="149" t="s">
        <v>108</v>
      </c>
      <c r="C57" s="47" t="s">
        <v>97</v>
      </c>
      <c r="D57" s="155">
        <v>50000</v>
      </c>
      <c r="E57" s="152">
        <v>46113</v>
      </c>
      <c r="F57" s="151" t="s">
        <v>98</v>
      </c>
      <c r="G57" s="151">
        <v>1000000</v>
      </c>
      <c r="H57" s="47" t="s">
        <v>109</v>
      </c>
      <c r="I57" s="47" t="s">
        <v>138</v>
      </c>
      <c r="J57" s="149" t="s">
        <v>110</v>
      </c>
    </row>
    <row r="58" spans="1:10" ht="157.5" x14ac:dyDescent="0.25">
      <c r="A58" s="47" t="s">
        <v>95</v>
      </c>
      <c r="B58" s="149" t="s">
        <v>111</v>
      </c>
      <c r="C58" s="47" t="s">
        <v>97</v>
      </c>
      <c r="D58" s="47">
        <v>1</v>
      </c>
      <c r="E58" s="152">
        <v>46023</v>
      </c>
      <c r="F58" s="151" t="s">
        <v>98</v>
      </c>
      <c r="G58" s="151">
        <v>500000</v>
      </c>
      <c r="H58" s="47" t="s">
        <v>109</v>
      </c>
      <c r="I58" s="47" t="s">
        <v>138</v>
      </c>
      <c r="J58" s="149" t="s">
        <v>112</v>
      </c>
    </row>
    <row r="59" spans="1:10" ht="346.5" x14ac:dyDescent="0.25">
      <c r="A59" s="47" t="s">
        <v>95</v>
      </c>
      <c r="B59" s="149" t="s">
        <v>118</v>
      </c>
      <c r="C59" s="47" t="s">
        <v>32</v>
      </c>
      <c r="D59" s="47">
        <v>1</v>
      </c>
      <c r="E59" s="152">
        <v>46054</v>
      </c>
      <c r="F59" s="151" t="s">
        <v>98</v>
      </c>
      <c r="G59" s="151">
        <v>65000</v>
      </c>
      <c r="H59" s="156" t="s">
        <v>36</v>
      </c>
      <c r="I59" s="47" t="s">
        <v>138</v>
      </c>
      <c r="J59" s="157" t="s">
        <v>119</v>
      </c>
    </row>
    <row r="60" spans="1:10" ht="63" x14ac:dyDescent="0.25">
      <c r="A60" s="180" t="s">
        <v>120</v>
      </c>
      <c r="B60" s="180" t="s">
        <v>121</v>
      </c>
      <c r="C60" s="180" t="s">
        <v>43</v>
      </c>
      <c r="D60" s="181">
        <v>1</v>
      </c>
      <c r="E60" s="182" t="s">
        <v>246</v>
      </c>
      <c r="F60" s="183" t="s">
        <v>98</v>
      </c>
      <c r="G60" s="183">
        <v>50000</v>
      </c>
      <c r="H60" s="180" t="s">
        <v>122</v>
      </c>
      <c r="I60" s="180" t="s">
        <v>123</v>
      </c>
      <c r="J60" s="180" t="s">
        <v>124</v>
      </c>
    </row>
    <row r="61" spans="1:10" ht="63" x14ac:dyDescent="0.25">
      <c r="A61" s="180" t="s">
        <v>120</v>
      </c>
      <c r="B61" s="180" t="s">
        <v>125</v>
      </c>
      <c r="C61" s="180" t="s">
        <v>43</v>
      </c>
      <c r="D61" s="181">
        <v>1</v>
      </c>
      <c r="E61" s="184">
        <v>46023</v>
      </c>
      <c r="F61" s="183" t="s">
        <v>98</v>
      </c>
      <c r="G61" s="183">
        <v>3000</v>
      </c>
      <c r="H61" s="180" t="s">
        <v>126</v>
      </c>
      <c r="I61" s="180" t="s">
        <v>127</v>
      </c>
      <c r="J61" s="180" t="s">
        <v>124</v>
      </c>
    </row>
    <row r="62" spans="1:10" ht="63" x14ac:dyDescent="0.25">
      <c r="A62" s="180" t="s">
        <v>120</v>
      </c>
      <c r="B62" s="180" t="s">
        <v>128</v>
      </c>
      <c r="C62" s="180" t="s">
        <v>43</v>
      </c>
      <c r="D62" s="181">
        <v>1</v>
      </c>
      <c r="E62" s="184">
        <v>46023</v>
      </c>
      <c r="F62" s="183" t="s">
        <v>98</v>
      </c>
      <c r="G62" s="183">
        <v>600000</v>
      </c>
      <c r="H62" s="180" t="s">
        <v>126</v>
      </c>
      <c r="I62" s="180" t="s">
        <v>127</v>
      </c>
      <c r="J62" s="180" t="s">
        <v>124</v>
      </c>
    </row>
    <row r="63" spans="1:10" ht="94.5" x14ac:dyDescent="0.25">
      <c r="A63" s="180" t="s">
        <v>120</v>
      </c>
      <c r="B63" s="180" t="s">
        <v>129</v>
      </c>
      <c r="C63" s="180" t="s">
        <v>43</v>
      </c>
      <c r="D63" s="180">
        <v>1</v>
      </c>
      <c r="E63" s="184">
        <v>46296</v>
      </c>
      <c r="F63" s="183" t="s">
        <v>98</v>
      </c>
      <c r="G63" s="183">
        <v>400000</v>
      </c>
      <c r="H63" s="180" t="s">
        <v>126</v>
      </c>
      <c r="I63" s="180" t="s">
        <v>130</v>
      </c>
      <c r="J63" s="180" t="s">
        <v>131</v>
      </c>
    </row>
    <row r="64" spans="1:10" ht="63" x14ac:dyDescent="0.25">
      <c r="A64" s="180" t="s">
        <v>120</v>
      </c>
      <c r="B64" s="180" t="s">
        <v>132</v>
      </c>
      <c r="C64" s="180" t="s">
        <v>43</v>
      </c>
      <c r="D64" s="180">
        <v>1</v>
      </c>
      <c r="E64" s="184">
        <v>46174</v>
      </c>
      <c r="F64" s="183" t="s">
        <v>133</v>
      </c>
      <c r="G64" s="183">
        <v>350000</v>
      </c>
      <c r="H64" s="180" t="s">
        <v>126</v>
      </c>
      <c r="I64" s="180" t="s">
        <v>130</v>
      </c>
      <c r="J64" s="180" t="s">
        <v>134</v>
      </c>
    </row>
    <row r="65" spans="1:10" ht="110.25" x14ac:dyDescent="0.25">
      <c r="A65" s="11" t="s">
        <v>247</v>
      </c>
      <c r="B65" s="1" t="s">
        <v>251</v>
      </c>
      <c r="C65" s="13" t="s">
        <v>32</v>
      </c>
      <c r="D65" s="1">
        <v>1</v>
      </c>
      <c r="E65" s="13" t="s">
        <v>249</v>
      </c>
      <c r="F65" s="14">
        <v>45689</v>
      </c>
      <c r="G65" s="163">
        <v>36000</v>
      </c>
      <c r="H65" s="13" t="s">
        <v>44</v>
      </c>
      <c r="I65" s="1" t="s">
        <v>252</v>
      </c>
      <c r="J65" s="1" t="s">
        <v>253</v>
      </c>
    </row>
    <row r="66" spans="1:10" ht="126" x14ac:dyDescent="0.25">
      <c r="A66" s="11" t="s">
        <v>247</v>
      </c>
      <c r="B66" s="1" t="s">
        <v>254</v>
      </c>
      <c r="C66" s="13" t="s">
        <v>32</v>
      </c>
      <c r="D66" s="13">
        <v>1</v>
      </c>
      <c r="E66" s="13" t="s">
        <v>249</v>
      </c>
      <c r="F66" s="14">
        <v>45689</v>
      </c>
      <c r="G66" s="164">
        <v>24000</v>
      </c>
      <c r="H66" s="13" t="s">
        <v>44</v>
      </c>
      <c r="I66" s="1" t="s">
        <v>15</v>
      </c>
      <c r="J66" s="1" t="s">
        <v>255</v>
      </c>
    </row>
    <row r="67" spans="1:10" ht="189" x14ac:dyDescent="0.25">
      <c r="A67" s="11" t="s">
        <v>247</v>
      </c>
      <c r="B67" s="1" t="s">
        <v>256</v>
      </c>
      <c r="C67" s="13" t="s">
        <v>32</v>
      </c>
      <c r="D67" s="13">
        <v>1</v>
      </c>
      <c r="E67" s="13" t="s">
        <v>249</v>
      </c>
      <c r="F67" s="14">
        <v>45658</v>
      </c>
      <c r="G67" s="164">
        <v>42000</v>
      </c>
      <c r="H67" s="13" t="s">
        <v>140</v>
      </c>
      <c r="I67" s="1" t="s">
        <v>252</v>
      </c>
      <c r="J67" s="1" t="s">
        <v>257</v>
      </c>
    </row>
    <row r="68" spans="1:10" ht="157.5" x14ac:dyDescent="0.25">
      <c r="A68" s="11" t="s">
        <v>247</v>
      </c>
      <c r="B68" s="1" t="s">
        <v>258</v>
      </c>
      <c r="C68" s="13" t="s">
        <v>32</v>
      </c>
      <c r="D68" s="13">
        <v>1</v>
      </c>
      <c r="E68" s="13" t="s">
        <v>249</v>
      </c>
      <c r="F68" s="14">
        <v>45839</v>
      </c>
      <c r="G68" s="164">
        <v>8684696</v>
      </c>
      <c r="H68" s="13" t="s">
        <v>259</v>
      </c>
      <c r="I68" s="1" t="s">
        <v>15</v>
      </c>
      <c r="J68" s="1" t="s">
        <v>260</v>
      </c>
    </row>
    <row r="69" spans="1:10" ht="63" x14ac:dyDescent="0.25">
      <c r="A69" s="11" t="s">
        <v>247</v>
      </c>
      <c r="B69" s="1" t="s">
        <v>261</v>
      </c>
      <c r="C69" s="13" t="s">
        <v>32</v>
      </c>
      <c r="D69" s="13">
        <v>1</v>
      </c>
      <c r="E69" s="13" t="s">
        <v>249</v>
      </c>
      <c r="F69" s="14">
        <v>45778</v>
      </c>
      <c r="G69" s="164">
        <v>30000</v>
      </c>
      <c r="H69" s="13" t="s">
        <v>44</v>
      </c>
      <c r="I69" s="1" t="s">
        <v>252</v>
      </c>
      <c r="J69" s="1" t="s">
        <v>262</v>
      </c>
    </row>
    <row r="70" spans="1:10" ht="63" x14ac:dyDescent="0.25">
      <c r="A70" s="11" t="s">
        <v>247</v>
      </c>
      <c r="B70" s="1" t="s">
        <v>263</v>
      </c>
      <c r="C70" s="13" t="s">
        <v>32</v>
      </c>
      <c r="D70" s="13">
        <v>2</v>
      </c>
      <c r="E70" s="13" t="s">
        <v>249</v>
      </c>
      <c r="F70" s="14">
        <v>45778</v>
      </c>
      <c r="G70" s="164">
        <v>10000</v>
      </c>
      <c r="H70" s="13" t="s">
        <v>264</v>
      </c>
      <c r="I70" s="1" t="s">
        <v>15</v>
      </c>
      <c r="J70" s="1" t="s">
        <v>262</v>
      </c>
    </row>
    <row r="71" spans="1:10" ht="173.25" x14ac:dyDescent="0.25">
      <c r="A71" s="11" t="s">
        <v>247</v>
      </c>
      <c r="B71" s="1" t="s">
        <v>265</v>
      </c>
      <c r="C71" s="13" t="s">
        <v>32</v>
      </c>
      <c r="D71" s="13">
        <v>1</v>
      </c>
      <c r="E71" s="13" t="s">
        <v>266</v>
      </c>
      <c r="F71" s="14">
        <v>45778</v>
      </c>
      <c r="G71" s="164">
        <v>1103200</v>
      </c>
      <c r="H71" s="13" t="s">
        <v>267</v>
      </c>
      <c r="I71" s="1" t="s">
        <v>138</v>
      </c>
      <c r="J71" s="1" t="s">
        <v>268</v>
      </c>
    </row>
    <row r="72" spans="1:10" ht="173.25" x14ac:dyDescent="0.25">
      <c r="A72" s="11" t="s">
        <v>247</v>
      </c>
      <c r="B72" s="1" t="s">
        <v>269</v>
      </c>
      <c r="C72" s="13" t="s">
        <v>32</v>
      </c>
      <c r="D72" s="13">
        <v>1</v>
      </c>
      <c r="E72" s="13" t="s">
        <v>266</v>
      </c>
      <c r="F72" s="14">
        <v>45748</v>
      </c>
      <c r="G72" s="164">
        <v>229209.32</v>
      </c>
      <c r="H72" s="13" t="s">
        <v>267</v>
      </c>
      <c r="I72" s="1" t="s">
        <v>138</v>
      </c>
      <c r="J72" s="1" t="s">
        <v>268</v>
      </c>
    </row>
    <row r="73" spans="1:10" ht="173.25" x14ac:dyDescent="0.25">
      <c r="A73" s="11" t="s">
        <v>247</v>
      </c>
      <c r="B73" s="1" t="s">
        <v>270</v>
      </c>
      <c r="C73" s="13" t="s">
        <v>32</v>
      </c>
      <c r="D73" s="13">
        <v>1</v>
      </c>
      <c r="E73" s="13" t="s">
        <v>266</v>
      </c>
      <c r="F73" s="14">
        <v>45778</v>
      </c>
      <c r="G73" s="164">
        <v>670000</v>
      </c>
      <c r="H73" s="13" t="s">
        <v>267</v>
      </c>
      <c r="I73" s="1" t="s">
        <v>138</v>
      </c>
      <c r="J73" s="1" t="s">
        <v>268</v>
      </c>
    </row>
    <row r="74" spans="1:10" ht="110.25" x14ac:dyDescent="0.25">
      <c r="A74" s="11" t="s">
        <v>247</v>
      </c>
      <c r="B74" s="1" t="s">
        <v>271</v>
      </c>
      <c r="C74" s="13" t="s">
        <v>32</v>
      </c>
      <c r="D74" s="13">
        <v>1</v>
      </c>
      <c r="E74" s="13" t="s">
        <v>266</v>
      </c>
      <c r="F74" s="14">
        <v>45717</v>
      </c>
      <c r="G74" s="164">
        <v>1536484.76469214</v>
      </c>
      <c r="H74" s="13" t="s">
        <v>259</v>
      </c>
      <c r="I74" s="1" t="s">
        <v>138</v>
      </c>
      <c r="J74" s="1" t="s">
        <v>272</v>
      </c>
    </row>
    <row r="75" spans="1:10" ht="236.25" x14ac:dyDescent="0.25">
      <c r="A75" s="11" t="s">
        <v>247</v>
      </c>
      <c r="B75" s="1" t="s">
        <v>273</v>
      </c>
      <c r="C75" s="13" t="s">
        <v>32</v>
      </c>
      <c r="D75" s="13">
        <v>1</v>
      </c>
      <c r="E75" s="13" t="s">
        <v>266</v>
      </c>
      <c r="F75" s="14">
        <v>45717</v>
      </c>
      <c r="G75" s="164">
        <v>206040</v>
      </c>
      <c r="H75" s="13" t="s">
        <v>259</v>
      </c>
      <c r="I75" s="1" t="s">
        <v>138</v>
      </c>
      <c r="J75" s="1" t="s">
        <v>274</v>
      </c>
    </row>
    <row r="76" spans="1:10" ht="21" x14ac:dyDescent="0.25">
      <c r="A76" s="166" t="s">
        <v>275</v>
      </c>
      <c r="B76" s="167"/>
      <c r="C76" s="167"/>
      <c r="D76" s="167"/>
      <c r="E76" s="167"/>
      <c r="F76" s="167"/>
      <c r="G76" s="168">
        <f>SUM(G7:G75)</f>
        <v>22424310.354692139</v>
      </c>
      <c r="H76" s="167"/>
      <c r="I76" s="167"/>
      <c r="J76" s="167"/>
    </row>
    <row r="77" spans="1:10" x14ac:dyDescent="0.25">
      <c r="A77" s="167" t="s">
        <v>278</v>
      </c>
      <c r="B77" s="167"/>
      <c r="C77" s="167"/>
      <c r="D77" s="167"/>
      <c r="E77" s="167"/>
      <c r="F77" s="167"/>
      <c r="G77" s="168">
        <f>SUM(G7+G8+G9+G10+G11+G12+G13)</f>
        <v>956771.6</v>
      </c>
      <c r="H77" s="167"/>
      <c r="I77" s="167"/>
      <c r="J77" s="167"/>
    </row>
    <row r="78" spans="1:10" x14ac:dyDescent="0.25">
      <c r="A78" s="167" t="s">
        <v>279</v>
      </c>
      <c r="B78" s="167"/>
      <c r="C78" s="167"/>
      <c r="D78" s="167"/>
      <c r="E78" s="167"/>
      <c r="F78" s="167"/>
      <c r="G78" s="168">
        <f>SUM(G14+G15+G16+G17+G18+G19+G20+G21+G22+G23+G24+G25+G26+G27+G28+G29+G30+G31+G32+G33+G34+G35+G36+G37+G38+G39+G40+G41+G42+G43+G44+G47+G48)</f>
        <v>2357813.67</v>
      </c>
      <c r="H78" s="167"/>
      <c r="I78" s="167"/>
      <c r="J78" s="167"/>
    </row>
    <row r="79" spans="1:10" ht="15.75" x14ac:dyDescent="0.25">
      <c r="A79" s="185" t="s">
        <v>277</v>
      </c>
      <c r="B79" s="167"/>
      <c r="C79" s="167"/>
      <c r="D79" s="167"/>
      <c r="E79" s="167"/>
      <c r="F79" s="167"/>
      <c r="G79" s="186">
        <f>G60+G61+G62+G63+G64</f>
        <v>1403000</v>
      </c>
      <c r="H79" s="167"/>
      <c r="I79" s="167"/>
      <c r="J79" s="167"/>
    </row>
    <row r="80" spans="1:10" x14ac:dyDescent="0.25">
      <c r="A80" s="167" t="s">
        <v>280</v>
      </c>
      <c r="B80" s="167"/>
      <c r="C80" s="167"/>
      <c r="D80" s="167"/>
      <c r="E80" s="167"/>
      <c r="F80" s="167"/>
      <c r="G80" s="168">
        <f>SUM(G49+G65+G66+G67+G68+G69+G70+G71+G72+G73+G74+G75)</f>
        <v>12586630.084692141</v>
      </c>
      <c r="H80" s="167"/>
      <c r="I80" s="167"/>
      <c r="J80" s="167"/>
    </row>
    <row r="81" spans="1:10" ht="15.75" x14ac:dyDescent="0.25">
      <c r="A81" s="187" t="s">
        <v>281</v>
      </c>
      <c r="B81" s="167"/>
      <c r="C81" s="167"/>
      <c r="D81" s="167"/>
      <c r="E81" s="167"/>
      <c r="F81" s="167"/>
      <c r="G81" s="168">
        <f>G45+G46+G50+G51+G52+G53+G54+G55+G56+G57+G58+G59</f>
        <v>5120095</v>
      </c>
      <c r="H81" s="167"/>
      <c r="I81" s="167"/>
      <c r="J81" s="167"/>
    </row>
    <row r="82" spans="1:10" x14ac:dyDescent="0.25">
      <c r="A82" s="169"/>
      <c r="B82" s="169"/>
      <c r="C82" s="169"/>
      <c r="D82" s="169"/>
      <c r="E82" s="169"/>
      <c r="F82" s="169"/>
      <c r="G82" s="188">
        <f>SUM(G77:G81)</f>
        <v>22424310.354692139</v>
      </c>
      <c r="H82" s="169"/>
      <c r="I82" s="169"/>
      <c r="J82" s="169"/>
    </row>
    <row r="83" spans="1:10" x14ac:dyDescent="0.25">
      <c r="A83" s="169"/>
      <c r="B83" s="169"/>
      <c r="C83" s="169"/>
      <c r="D83" s="169"/>
      <c r="E83" s="169"/>
      <c r="F83" s="169"/>
      <c r="G83" s="188"/>
      <c r="H83" s="169"/>
      <c r="I83" s="169"/>
      <c r="J83" s="169"/>
    </row>
  </sheetData>
  <mergeCells count="6">
    <mergeCell ref="A2:J2"/>
    <mergeCell ref="A3:B3"/>
    <mergeCell ref="A4:B4"/>
    <mergeCell ref="A1:J1"/>
    <mergeCell ref="C3:F3"/>
    <mergeCell ref="C4:F4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55" fitToWidth="0" orientation="landscape" blackAndWhite="1" r:id="rId1"/>
  <rowBreaks count="2" manualBreakCount="2">
    <brk id="14" max="9" man="1"/>
    <brk id="7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6B98-BE70-4409-B998-5A76E6B4E86E}">
  <dimension ref="A1:J34"/>
  <sheetViews>
    <sheetView topLeftCell="A7" workbookViewId="0">
      <selection activeCell="N11" sqref="N11"/>
    </sheetView>
  </sheetViews>
  <sheetFormatPr defaultRowHeight="15" x14ac:dyDescent="0.25"/>
  <cols>
    <col min="1" max="1" width="15.140625" customWidth="1"/>
    <col min="2" max="2" width="13.140625" customWidth="1"/>
    <col min="3" max="3" width="14.7109375" customWidth="1"/>
    <col min="4" max="7" width="16.7109375" customWidth="1"/>
    <col min="8" max="8" width="16.42578125" customWidth="1"/>
    <col min="9" max="9" width="12.85546875" customWidth="1"/>
    <col min="10" max="10" width="14.42578125" bestFit="1" customWidth="1"/>
  </cols>
  <sheetData>
    <row r="1" spans="1:10" ht="20.25" x14ac:dyDescent="0.25">
      <c r="A1" s="486" t="s">
        <v>276</v>
      </c>
      <c r="B1" s="486"/>
      <c r="C1" s="486"/>
      <c r="D1" s="486"/>
      <c r="E1" s="486"/>
      <c r="F1" s="486"/>
      <c r="G1" s="486"/>
      <c r="H1" s="486"/>
      <c r="I1" s="486"/>
      <c r="J1" s="486"/>
    </row>
    <row r="2" spans="1:10" x14ac:dyDescent="0.25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5">
      <c r="A3" s="487" t="s">
        <v>282</v>
      </c>
      <c r="B3" s="487"/>
      <c r="C3" s="192"/>
      <c r="D3" s="488"/>
      <c r="E3" s="489"/>
      <c r="F3" s="489"/>
      <c r="G3" s="489"/>
      <c r="H3" s="192"/>
      <c r="I3" s="191"/>
      <c r="J3" s="191"/>
    </row>
    <row r="4" spans="1:10" x14ac:dyDescent="0.25">
      <c r="A4" s="487" t="s">
        <v>169</v>
      </c>
      <c r="B4" s="487"/>
      <c r="C4" s="192"/>
      <c r="D4" s="488"/>
      <c r="E4" s="489"/>
      <c r="F4" s="489"/>
      <c r="G4" s="489"/>
      <c r="H4" s="192"/>
      <c r="I4" s="191"/>
      <c r="J4" s="191"/>
    </row>
    <row r="5" spans="1:10" x14ac:dyDescent="0.25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 x14ac:dyDescent="0.25">
      <c r="A6" s="482" t="s">
        <v>151</v>
      </c>
      <c r="B6" s="482" t="s">
        <v>152</v>
      </c>
      <c r="C6" s="484" t="s">
        <v>153</v>
      </c>
      <c r="D6" s="484" t="s">
        <v>154</v>
      </c>
      <c r="E6" s="482" t="s">
        <v>156</v>
      </c>
      <c r="F6" s="482" t="s">
        <v>157</v>
      </c>
      <c r="G6" s="484" t="s">
        <v>155</v>
      </c>
      <c r="H6" s="482" t="s">
        <v>158</v>
      </c>
      <c r="I6" s="482" t="s">
        <v>159</v>
      </c>
      <c r="J6" s="482" t="s">
        <v>160</v>
      </c>
    </row>
    <row r="7" spans="1:10" ht="24.75" customHeight="1" x14ac:dyDescent="0.25">
      <c r="A7" s="483"/>
      <c r="B7" s="483"/>
      <c r="C7" s="485"/>
      <c r="D7" s="485"/>
      <c r="E7" s="483"/>
      <c r="F7" s="483"/>
      <c r="G7" s="485"/>
      <c r="H7" s="483"/>
      <c r="I7" s="483"/>
      <c r="J7" s="483" t="s">
        <v>161</v>
      </c>
    </row>
    <row r="8" spans="1:10" ht="89.25" x14ac:dyDescent="0.25">
      <c r="A8" s="99" t="s">
        <v>120</v>
      </c>
      <c r="B8" s="99" t="s">
        <v>121</v>
      </c>
      <c r="C8" s="99" t="s">
        <v>43</v>
      </c>
      <c r="D8" s="100">
        <v>1</v>
      </c>
      <c r="E8" s="101" t="s">
        <v>98</v>
      </c>
      <c r="F8" s="102">
        <v>46143</v>
      </c>
      <c r="G8" s="101">
        <v>50000</v>
      </c>
      <c r="H8" s="99" t="s">
        <v>122</v>
      </c>
      <c r="I8" s="99" t="s">
        <v>123</v>
      </c>
      <c r="J8" s="99" t="s">
        <v>124</v>
      </c>
    </row>
    <row r="9" spans="1:10" ht="76.5" x14ac:dyDescent="0.25">
      <c r="A9" s="99" t="s">
        <v>120</v>
      </c>
      <c r="B9" s="99" t="s">
        <v>125</v>
      </c>
      <c r="C9" s="99" t="s">
        <v>43</v>
      </c>
      <c r="D9" s="100">
        <v>1</v>
      </c>
      <c r="E9" s="101" t="s">
        <v>98</v>
      </c>
      <c r="F9" s="102">
        <v>46023</v>
      </c>
      <c r="G9" s="101">
        <v>3000</v>
      </c>
      <c r="H9" s="99" t="s">
        <v>126</v>
      </c>
      <c r="I9" s="99" t="s">
        <v>127</v>
      </c>
      <c r="J9" s="99" t="s">
        <v>124</v>
      </c>
    </row>
    <row r="10" spans="1:10" ht="51" x14ac:dyDescent="0.25">
      <c r="A10" s="99" t="s">
        <v>120</v>
      </c>
      <c r="B10" s="99" t="s">
        <v>128</v>
      </c>
      <c r="C10" s="99" t="s">
        <v>43</v>
      </c>
      <c r="D10" s="100">
        <v>1</v>
      </c>
      <c r="E10" s="101" t="s">
        <v>98</v>
      </c>
      <c r="F10" s="102">
        <v>46023</v>
      </c>
      <c r="G10" s="101">
        <v>600000</v>
      </c>
      <c r="H10" s="99" t="s">
        <v>126</v>
      </c>
      <c r="I10" s="99" t="s">
        <v>127</v>
      </c>
      <c r="J10" s="99" t="s">
        <v>124</v>
      </c>
    </row>
    <row r="11" spans="1:10" ht="76.5" x14ac:dyDescent="0.25">
      <c r="A11" s="99" t="s">
        <v>120</v>
      </c>
      <c r="B11" s="99" t="s">
        <v>283</v>
      </c>
      <c r="C11" s="99" t="s">
        <v>43</v>
      </c>
      <c r="D11" s="99">
        <v>1</v>
      </c>
      <c r="E11" s="101" t="s">
        <v>133</v>
      </c>
      <c r="F11" s="102">
        <v>45931</v>
      </c>
      <c r="G11" s="101">
        <v>350000</v>
      </c>
      <c r="H11" s="99" t="s">
        <v>126</v>
      </c>
      <c r="I11" s="99" t="s">
        <v>130</v>
      </c>
      <c r="J11" s="99" t="s">
        <v>131</v>
      </c>
    </row>
    <row r="12" spans="1:10" ht="76.5" x14ac:dyDescent="0.25">
      <c r="A12" s="99" t="s">
        <v>120</v>
      </c>
      <c r="B12" s="99" t="s">
        <v>129</v>
      </c>
      <c r="C12" s="99" t="s">
        <v>43</v>
      </c>
      <c r="D12" s="99">
        <v>1</v>
      </c>
      <c r="E12" s="101" t="s">
        <v>98</v>
      </c>
      <c r="F12" s="102">
        <v>46296</v>
      </c>
      <c r="G12" s="101">
        <v>350000</v>
      </c>
      <c r="H12" s="99" t="s">
        <v>126</v>
      </c>
      <c r="I12" s="99" t="s">
        <v>130</v>
      </c>
      <c r="J12" s="99" t="s">
        <v>131</v>
      </c>
    </row>
    <row r="13" spans="1:10" ht="102" x14ac:dyDescent="0.25">
      <c r="A13" s="99" t="s">
        <v>120</v>
      </c>
      <c r="B13" s="99" t="s">
        <v>284</v>
      </c>
      <c r="C13" s="99" t="s">
        <v>43</v>
      </c>
      <c r="D13" s="99">
        <v>1</v>
      </c>
      <c r="E13" s="101" t="s">
        <v>133</v>
      </c>
      <c r="F13" s="102">
        <v>45870</v>
      </c>
      <c r="G13" s="101">
        <v>300000</v>
      </c>
      <c r="H13" s="99" t="s">
        <v>126</v>
      </c>
      <c r="I13" s="99" t="s">
        <v>130</v>
      </c>
      <c r="J13" s="99" t="s">
        <v>134</v>
      </c>
    </row>
    <row r="14" spans="1:10" ht="102" x14ac:dyDescent="0.25">
      <c r="A14" s="99" t="s">
        <v>120</v>
      </c>
      <c r="B14" s="99" t="s">
        <v>285</v>
      </c>
      <c r="C14" s="99" t="s">
        <v>43</v>
      </c>
      <c r="D14" s="99">
        <v>1</v>
      </c>
      <c r="E14" s="101" t="s">
        <v>133</v>
      </c>
      <c r="F14" s="102">
        <v>46174</v>
      </c>
      <c r="G14" s="101">
        <v>300000</v>
      </c>
      <c r="H14" s="99" t="s">
        <v>126</v>
      </c>
      <c r="I14" s="99" t="s">
        <v>130</v>
      </c>
      <c r="J14" s="99" t="s">
        <v>134</v>
      </c>
    </row>
    <row r="15" spans="1:10" x14ac:dyDescent="0.25">
      <c r="A15" s="193" t="s">
        <v>135</v>
      </c>
      <c r="B15" s="193"/>
      <c r="C15" s="193"/>
      <c r="D15" s="193"/>
      <c r="E15" s="194"/>
      <c r="F15" s="193"/>
      <c r="G15" s="194">
        <f>SUM(G8:G14)</f>
        <v>1953000</v>
      </c>
      <c r="H15" s="193"/>
      <c r="I15" s="193"/>
      <c r="J15" s="193"/>
    </row>
    <row r="34" spans="10:10" x14ac:dyDescent="0.25">
      <c r="J34" s="117"/>
    </row>
  </sheetData>
  <mergeCells count="15">
    <mergeCell ref="A6:A7"/>
    <mergeCell ref="B6:B7"/>
    <mergeCell ref="C6:C7"/>
    <mergeCell ref="D6:D7"/>
    <mergeCell ref="A1:J1"/>
    <mergeCell ref="A3:B3"/>
    <mergeCell ref="D3:G3"/>
    <mergeCell ref="A4:B4"/>
    <mergeCell ref="D4:G4"/>
    <mergeCell ref="H6:H7"/>
    <mergeCell ref="I6:I7"/>
    <mergeCell ref="J6:J7"/>
    <mergeCell ref="E6:E7"/>
    <mergeCell ref="F6:F7"/>
    <mergeCell ref="G6:G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E279-D93E-4C86-8691-43A8360CFB97}">
  <dimension ref="A1:R86"/>
  <sheetViews>
    <sheetView view="pageBreakPreview" topLeftCell="A37" zoomScaleNormal="100" zoomScaleSheetLayoutView="100" workbookViewId="0">
      <selection activeCell="K49" sqref="K49"/>
    </sheetView>
  </sheetViews>
  <sheetFormatPr defaultRowHeight="15" x14ac:dyDescent="0.25"/>
  <cols>
    <col min="1" max="1" width="41.5703125" customWidth="1"/>
    <col min="2" max="2" width="22.7109375" customWidth="1"/>
    <col min="3" max="3" width="18.7109375" customWidth="1"/>
    <col min="4" max="4" width="13.140625" customWidth="1"/>
    <col min="5" max="5" width="20" customWidth="1"/>
    <col min="6" max="6" width="11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17" customWidth="1"/>
  </cols>
  <sheetData>
    <row r="1" spans="1:13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</row>
    <row r="2" spans="1:13" ht="9.75" customHeigh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</row>
    <row r="3" spans="1:13" ht="39.75" customHeight="1" x14ac:dyDescent="0.25">
      <c r="A3" s="219" t="s">
        <v>170</v>
      </c>
      <c r="B3" s="497" t="s">
        <v>171</v>
      </c>
      <c r="C3" s="497"/>
      <c r="D3" s="497"/>
      <c r="E3" s="497"/>
      <c r="F3" s="498"/>
      <c r="G3" s="498"/>
      <c r="H3" s="498"/>
      <c r="I3" s="498"/>
      <c r="J3" s="498"/>
      <c r="K3" s="498"/>
      <c r="L3" s="498"/>
      <c r="M3" s="498"/>
    </row>
    <row r="4" spans="1:13" ht="42.75" customHeight="1" x14ac:dyDescent="0.25">
      <c r="A4" s="220" t="s">
        <v>169</v>
      </c>
      <c r="B4" s="497" t="s">
        <v>172</v>
      </c>
      <c r="C4" s="497"/>
      <c r="D4" s="497"/>
      <c r="E4" s="497"/>
      <c r="F4" s="498"/>
      <c r="G4" s="498"/>
      <c r="H4" s="498"/>
      <c r="I4" s="498"/>
      <c r="J4" s="498"/>
      <c r="K4" s="498"/>
      <c r="L4" s="498"/>
      <c r="M4" s="498"/>
    </row>
    <row r="5" spans="1:13" ht="34.5" customHeight="1" x14ac:dyDescent="0.25">
      <c r="A5" s="490" t="s">
        <v>151</v>
      </c>
      <c r="B5" s="490" t="s">
        <v>152</v>
      </c>
      <c r="C5" s="492" t="s">
        <v>153</v>
      </c>
      <c r="D5" s="492" t="s">
        <v>173</v>
      </c>
      <c r="E5" s="492" t="s">
        <v>156</v>
      </c>
      <c r="F5" s="501" t="s">
        <v>157</v>
      </c>
      <c r="G5" s="502" t="s">
        <v>294</v>
      </c>
      <c r="H5" s="499" t="s">
        <v>175</v>
      </c>
      <c r="I5" s="500"/>
      <c r="J5" s="500"/>
      <c r="K5" s="493" t="s">
        <v>298</v>
      </c>
      <c r="L5" s="493" t="s">
        <v>176</v>
      </c>
      <c r="M5" s="495" t="s">
        <v>160</v>
      </c>
    </row>
    <row r="6" spans="1:13" ht="31.5" x14ac:dyDescent="0.25">
      <c r="A6" s="491"/>
      <c r="B6" s="491"/>
      <c r="C6" s="493"/>
      <c r="D6" s="493"/>
      <c r="E6" s="493"/>
      <c r="F6" s="491"/>
      <c r="G6" s="493"/>
      <c r="H6" s="190" t="s">
        <v>295</v>
      </c>
      <c r="I6" s="190" t="s">
        <v>296</v>
      </c>
      <c r="J6" s="190" t="s">
        <v>297</v>
      </c>
      <c r="K6" s="494"/>
      <c r="L6" s="494"/>
      <c r="M6" s="496"/>
    </row>
    <row r="7" spans="1:13" ht="409.5" x14ac:dyDescent="0.25">
      <c r="A7" s="158" t="s">
        <v>66</v>
      </c>
      <c r="B7" s="170" t="s">
        <v>67</v>
      </c>
      <c r="C7" s="171" t="s">
        <v>32</v>
      </c>
      <c r="D7" s="5">
        <v>27600</v>
      </c>
      <c r="E7" s="171" t="s">
        <v>69</v>
      </c>
      <c r="F7" s="172">
        <v>46023</v>
      </c>
      <c r="G7" s="173">
        <v>24200</v>
      </c>
      <c r="H7" s="174">
        <v>3</v>
      </c>
      <c r="I7" s="174">
        <v>90</v>
      </c>
      <c r="J7" s="217">
        <v>339032</v>
      </c>
      <c r="K7" s="174">
        <v>500</v>
      </c>
      <c r="L7" s="47" t="s">
        <v>177</v>
      </c>
      <c r="M7" s="218" t="s">
        <v>70</v>
      </c>
    </row>
    <row r="8" spans="1:13" ht="409.5" x14ac:dyDescent="0.25">
      <c r="A8" s="158" t="s">
        <v>66</v>
      </c>
      <c r="B8" s="170" t="s">
        <v>71</v>
      </c>
      <c r="C8" s="171" t="s">
        <v>32</v>
      </c>
      <c r="D8" s="25" t="s">
        <v>72</v>
      </c>
      <c r="E8" s="171" t="s">
        <v>69</v>
      </c>
      <c r="F8" s="175">
        <v>46054</v>
      </c>
      <c r="G8" s="173">
        <v>19100</v>
      </c>
      <c r="H8" s="174">
        <v>3</v>
      </c>
      <c r="I8" s="174">
        <v>90</v>
      </c>
      <c r="J8" s="174">
        <v>339030</v>
      </c>
      <c r="K8" s="216">
        <v>500</v>
      </c>
      <c r="L8" s="47" t="s">
        <v>177</v>
      </c>
      <c r="M8" s="47" t="s">
        <v>70</v>
      </c>
    </row>
    <row r="9" spans="1:13" ht="409.5" x14ac:dyDescent="0.25">
      <c r="A9" s="158" t="s">
        <v>66</v>
      </c>
      <c r="B9" s="170" t="s">
        <v>74</v>
      </c>
      <c r="C9" s="171" t="s">
        <v>32</v>
      </c>
      <c r="D9" s="25">
        <v>4000</v>
      </c>
      <c r="E9" s="171" t="s">
        <v>69</v>
      </c>
      <c r="F9" s="176"/>
      <c r="G9" s="173">
        <v>500</v>
      </c>
      <c r="H9" s="174">
        <v>3</v>
      </c>
      <c r="I9" s="174">
        <v>90</v>
      </c>
      <c r="J9" s="174">
        <v>339030</v>
      </c>
      <c r="K9" s="174">
        <v>500</v>
      </c>
      <c r="L9" s="47" t="s">
        <v>177</v>
      </c>
      <c r="M9" s="47" t="s">
        <v>70</v>
      </c>
    </row>
    <row r="10" spans="1:13" ht="315" x14ac:dyDescent="0.25">
      <c r="A10" s="158" t="s">
        <v>66</v>
      </c>
      <c r="B10" s="170" t="s">
        <v>76</v>
      </c>
      <c r="C10" s="171" t="s">
        <v>32</v>
      </c>
      <c r="D10" s="25">
        <v>1600</v>
      </c>
      <c r="E10" s="171" t="s">
        <v>69</v>
      </c>
      <c r="F10" s="172">
        <v>46054</v>
      </c>
      <c r="G10" s="173">
        <v>11600</v>
      </c>
      <c r="H10" s="174">
        <v>3</v>
      </c>
      <c r="I10" s="174">
        <v>90</v>
      </c>
      <c r="J10" s="174">
        <v>339030</v>
      </c>
      <c r="K10" s="174">
        <v>500</v>
      </c>
      <c r="L10" s="47" t="s">
        <v>177</v>
      </c>
      <c r="M10" s="47" t="s">
        <v>70</v>
      </c>
    </row>
    <row r="11" spans="1:13" ht="63" x14ac:dyDescent="0.25">
      <c r="A11" s="158" t="s">
        <v>66</v>
      </c>
      <c r="B11" s="170" t="s">
        <v>78</v>
      </c>
      <c r="C11" s="171" t="s">
        <v>79</v>
      </c>
      <c r="D11" s="25" t="s">
        <v>80</v>
      </c>
      <c r="E11" s="171" t="s">
        <v>69</v>
      </c>
      <c r="F11" s="172">
        <v>46082</v>
      </c>
      <c r="G11" s="173">
        <v>37200</v>
      </c>
      <c r="H11" s="174">
        <v>3</v>
      </c>
      <c r="I11" s="174">
        <v>90</v>
      </c>
      <c r="J11" s="174">
        <v>339039</v>
      </c>
      <c r="K11" s="174">
        <v>500</v>
      </c>
      <c r="L11" s="47" t="s">
        <v>177</v>
      </c>
      <c r="M11" s="47" t="s">
        <v>82</v>
      </c>
    </row>
    <row r="12" spans="1:13" ht="94.5" x14ac:dyDescent="0.25">
      <c r="A12" s="158" t="s">
        <v>66</v>
      </c>
      <c r="B12" s="170" t="s">
        <v>83</v>
      </c>
      <c r="C12" s="171" t="s">
        <v>32</v>
      </c>
      <c r="D12" s="177" t="s">
        <v>84</v>
      </c>
      <c r="E12" s="171" t="s">
        <v>69</v>
      </c>
      <c r="F12" s="172">
        <v>46082</v>
      </c>
      <c r="G12" s="173">
        <v>200000</v>
      </c>
      <c r="H12" s="174">
        <v>3</v>
      </c>
      <c r="I12" s="174">
        <v>90</v>
      </c>
      <c r="J12" s="174">
        <v>339035</v>
      </c>
      <c r="K12" s="174">
        <v>500</v>
      </c>
      <c r="L12" s="25" t="s">
        <v>86</v>
      </c>
      <c r="M12" s="47" t="s">
        <v>87</v>
      </c>
    </row>
    <row r="13" spans="1:13" ht="47.25" x14ac:dyDescent="0.25">
      <c r="A13" s="158" t="s">
        <v>66</v>
      </c>
      <c r="B13" s="170" t="s">
        <v>88</v>
      </c>
      <c r="C13" s="171" t="s">
        <v>89</v>
      </c>
      <c r="D13" s="25" t="s">
        <v>90</v>
      </c>
      <c r="E13" s="171" t="s">
        <v>92</v>
      </c>
      <c r="F13" s="172">
        <v>46054</v>
      </c>
      <c r="G13" s="173">
        <v>664171.6</v>
      </c>
      <c r="H13" s="174">
        <v>3</v>
      </c>
      <c r="I13" s="174">
        <v>90</v>
      </c>
      <c r="J13" s="174">
        <v>339039</v>
      </c>
      <c r="K13" s="174">
        <v>500</v>
      </c>
      <c r="L13" s="47"/>
      <c r="M13" s="47" t="s">
        <v>93</v>
      </c>
    </row>
    <row r="14" spans="1:13" ht="204.75" x14ac:dyDescent="0.25">
      <c r="A14" s="159" t="s">
        <v>10</v>
      </c>
      <c r="B14" s="12" t="s">
        <v>11</v>
      </c>
      <c r="C14" s="12" t="s">
        <v>12</v>
      </c>
      <c r="D14" s="12">
        <v>84</v>
      </c>
      <c r="E14" s="13" t="s">
        <v>13</v>
      </c>
      <c r="F14" s="14">
        <v>45870</v>
      </c>
      <c r="G14" s="15">
        <v>3417</v>
      </c>
      <c r="H14" s="13">
        <v>3</v>
      </c>
      <c r="I14" s="13">
        <v>90</v>
      </c>
      <c r="J14" s="13">
        <v>339030</v>
      </c>
      <c r="K14" s="13">
        <v>500</v>
      </c>
      <c r="L14" s="1" t="s">
        <v>15</v>
      </c>
      <c r="M14" s="1" t="s">
        <v>16</v>
      </c>
    </row>
    <row r="15" spans="1:13" ht="204.75" x14ac:dyDescent="0.25">
      <c r="A15" s="159" t="s">
        <v>10</v>
      </c>
      <c r="B15" s="12" t="s">
        <v>17</v>
      </c>
      <c r="C15" s="12" t="s">
        <v>18</v>
      </c>
      <c r="D15" s="12">
        <v>831</v>
      </c>
      <c r="E15" s="13" t="s">
        <v>13</v>
      </c>
      <c r="F15" s="14">
        <v>45839</v>
      </c>
      <c r="G15" s="15">
        <v>6245</v>
      </c>
      <c r="H15" s="13">
        <v>3</v>
      </c>
      <c r="I15" s="13">
        <v>90</v>
      </c>
      <c r="J15" s="13">
        <v>339030</v>
      </c>
      <c r="K15" s="13">
        <v>500</v>
      </c>
      <c r="L15" s="16" t="s">
        <v>19</v>
      </c>
      <c r="M15" s="1" t="s">
        <v>16</v>
      </c>
    </row>
    <row r="16" spans="1:13" ht="204.75" x14ac:dyDescent="0.25">
      <c r="A16" s="159" t="s">
        <v>10</v>
      </c>
      <c r="B16" s="12" t="s">
        <v>20</v>
      </c>
      <c r="C16" s="12" t="s">
        <v>21</v>
      </c>
      <c r="D16" s="12">
        <v>680</v>
      </c>
      <c r="E16" s="13"/>
      <c r="F16" s="14">
        <v>45839</v>
      </c>
      <c r="G16" s="15">
        <v>13188</v>
      </c>
      <c r="H16" s="13">
        <v>3</v>
      </c>
      <c r="I16" s="13">
        <v>90</v>
      </c>
      <c r="J16" s="13">
        <v>339030</v>
      </c>
      <c r="K16" s="13">
        <v>500</v>
      </c>
      <c r="L16" s="1" t="s">
        <v>15</v>
      </c>
      <c r="M16" s="1" t="s">
        <v>16</v>
      </c>
    </row>
    <row r="17" spans="1:13" ht="204.75" x14ac:dyDescent="0.25">
      <c r="A17" s="159" t="s">
        <v>10</v>
      </c>
      <c r="B17" s="12" t="s">
        <v>22</v>
      </c>
      <c r="C17" s="12" t="s">
        <v>23</v>
      </c>
      <c r="D17" s="12">
        <v>783</v>
      </c>
      <c r="E17" s="13" t="s">
        <v>13</v>
      </c>
      <c r="F17" s="14">
        <v>45839</v>
      </c>
      <c r="G17" s="15">
        <v>16504</v>
      </c>
      <c r="H17" s="13">
        <v>3</v>
      </c>
      <c r="I17" s="13">
        <v>90</v>
      </c>
      <c r="J17" s="13">
        <v>339030</v>
      </c>
      <c r="K17" s="13">
        <v>500</v>
      </c>
      <c r="L17" s="16" t="s">
        <v>19</v>
      </c>
      <c r="M17" s="1" t="s">
        <v>16</v>
      </c>
    </row>
    <row r="18" spans="1:13" ht="31.5" x14ac:dyDescent="0.25">
      <c r="A18" s="159" t="s">
        <v>10</v>
      </c>
      <c r="B18" s="12" t="s">
        <v>24</v>
      </c>
      <c r="C18" s="17" t="s">
        <v>25</v>
      </c>
      <c r="D18" s="17">
        <v>18</v>
      </c>
      <c r="E18" s="13" t="s">
        <v>13</v>
      </c>
      <c r="F18" s="14">
        <v>45931</v>
      </c>
      <c r="G18" s="15">
        <v>1368</v>
      </c>
      <c r="H18" s="13">
        <v>3</v>
      </c>
      <c r="I18" s="13">
        <v>90</v>
      </c>
      <c r="J18" s="13">
        <v>339030</v>
      </c>
      <c r="K18" s="13">
        <v>500</v>
      </c>
      <c r="L18" s="16" t="s">
        <v>15</v>
      </c>
      <c r="M18" s="1" t="s">
        <v>26</v>
      </c>
    </row>
    <row r="19" spans="1:13" ht="173.25" x14ac:dyDescent="0.25">
      <c r="A19" s="159" t="s">
        <v>10</v>
      </c>
      <c r="B19" s="1" t="s">
        <v>27</v>
      </c>
      <c r="C19" s="13" t="s">
        <v>28</v>
      </c>
      <c r="D19" s="17">
        <v>7296</v>
      </c>
      <c r="E19" s="13" t="s">
        <v>13</v>
      </c>
      <c r="F19" s="14">
        <v>45658</v>
      </c>
      <c r="G19" s="15">
        <v>34292</v>
      </c>
      <c r="H19" s="18">
        <v>3</v>
      </c>
      <c r="I19" s="18">
        <v>90</v>
      </c>
      <c r="J19" s="18">
        <v>339049</v>
      </c>
      <c r="K19" s="18">
        <v>500</v>
      </c>
      <c r="L19" s="16" t="s">
        <v>19</v>
      </c>
      <c r="M19" s="1" t="s">
        <v>30</v>
      </c>
    </row>
    <row r="20" spans="1:13" ht="78.75" x14ac:dyDescent="0.25">
      <c r="A20" s="159" t="s">
        <v>10</v>
      </c>
      <c r="B20" s="1" t="s">
        <v>31</v>
      </c>
      <c r="C20" s="12" t="s">
        <v>32</v>
      </c>
      <c r="D20" s="12">
        <v>8</v>
      </c>
      <c r="E20" s="13" t="s">
        <v>13</v>
      </c>
      <c r="F20" s="14">
        <v>45717</v>
      </c>
      <c r="G20" s="15">
        <v>2650</v>
      </c>
      <c r="H20" s="18">
        <v>3</v>
      </c>
      <c r="I20" s="18">
        <v>90</v>
      </c>
      <c r="J20" s="18">
        <v>339040</v>
      </c>
      <c r="K20" s="18">
        <v>500</v>
      </c>
      <c r="L20" s="16" t="s">
        <v>15</v>
      </c>
      <c r="M20" s="1" t="s">
        <v>34</v>
      </c>
    </row>
    <row r="21" spans="1:13" ht="78.75" x14ac:dyDescent="0.25">
      <c r="A21" s="159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>
        <v>4</v>
      </c>
      <c r="I21" s="13">
        <v>90</v>
      </c>
      <c r="J21" s="13">
        <v>449052</v>
      </c>
      <c r="K21" s="13">
        <v>500</v>
      </c>
      <c r="L21" s="16" t="s">
        <v>19</v>
      </c>
      <c r="M21" s="1" t="s">
        <v>37</v>
      </c>
    </row>
    <row r="22" spans="1:13" ht="78.75" x14ac:dyDescent="0.25">
      <c r="A22" s="158" t="s">
        <v>38</v>
      </c>
      <c r="B22" s="47" t="s">
        <v>39</v>
      </c>
      <c r="C22" s="3" t="s">
        <v>40</v>
      </c>
      <c r="D22" s="3">
        <v>693</v>
      </c>
      <c r="E22" s="25" t="s">
        <v>13</v>
      </c>
      <c r="F22" s="48">
        <v>45809</v>
      </c>
      <c r="G22" s="49">
        <v>40708.300000000003</v>
      </c>
      <c r="H22" s="25">
        <v>3</v>
      </c>
      <c r="I22" s="25">
        <v>90</v>
      </c>
      <c r="J22" s="25">
        <v>339030</v>
      </c>
      <c r="K22" s="25">
        <v>500</v>
      </c>
      <c r="L22" s="3" t="s">
        <v>15</v>
      </c>
      <c r="M22" s="47" t="s">
        <v>41</v>
      </c>
    </row>
    <row r="23" spans="1:13" ht="78.75" x14ac:dyDescent="0.25">
      <c r="A23" s="159" t="s">
        <v>38</v>
      </c>
      <c r="B23" s="12" t="s">
        <v>42</v>
      </c>
      <c r="C23" s="12" t="s">
        <v>43</v>
      </c>
      <c r="D23" s="13">
        <v>15</v>
      </c>
      <c r="E23" s="13" t="s">
        <v>13</v>
      </c>
      <c r="F23" s="14">
        <v>45901</v>
      </c>
      <c r="G23" s="15">
        <v>15605.37</v>
      </c>
      <c r="H23" s="13">
        <v>3</v>
      </c>
      <c r="I23" s="13">
        <v>90</v>
      </c>
      <c r="J23" s="13">
        <v>339030</v>
      </c>
      <c r="K23" s="13">
        <v>500</v>
      </c>
      <c r="L23" s="16" t="s">
        <v>15</v>
      </c>
      <c r="M23" s="1" t="s">
        <v>45</v>
      </c>
    </row>
    <row r="24" spans="1:13" ht="47.25" x14ac:dyDescent="0.25">
      <c r="A24" s="159" t="s">
        <v>38</v>
      </c>
      <c r="B24" s="12" t="s">
        <v>46</v>
      </c>
      <c r="C24" s="35" t="s">
        <v>47</v>
      </c>
      <c r="D24" s="13">
        <v>3</v>
      </c>
      <c r="E24" s="13" t="s">
        <v>13</v>
      </c>
      <c r="F24" s="14">
        <v>45901</v>
      </c>
      <c r="G24" s="15">
        <v>10000</v>
      </c>
      <c r="H24" s="13">
        <v>3</v>
      </c>
      <c r="I24" s="13">
        <v>90</v>
      </c>
      <c r="J24" s="13">
        <v>339040</v>
      </c>
      <c r="K24" s="13">
        <v>500</v>
      </c>
      <c r="L24" s="16" t="s">
        <v>15</v>
      </c>
      <c r="M24" s="1" t="s">
        <v>48</v>
      </c>
    </row>
    <row r="25" spans="1:13" ht="78.75" x14ac:dyDescent="0.25">
      <c r="A25" s="12" t="s">
        <v>38</v>
      </c>
      <c r="B25" s="12" t="s">
        <v>49</v>
      </c>
      <c r="C25" s="178" t="s">
        <v>50</v>
      </c>
      <c r="D25" s="13">
        <v>4</v>
      </c>
      <c r="E25" s="14" t="s">
        <v>43</v>
      </c>
      <c r="F25" s="14">
        <v>46023</v>
      </c>
      <c r="G25" s="15">
        <v>20000</v>
      </c>
      <c r="H25" s="13">
        <v>3</v>
      </c>
      <c r="I25" s="13">
        <v>90</v>
      </c>
      <c r="J25" s="13">
        <v>339039</v>
      </c>
      <c r="K25" s="13">
        <v>500</v>
      </c>
      <c r="L25" s="1" t="s">
        <v>177</v>
      </c>
      <c r="M25" s="16" t="s">
        <v>51</v>
      </c>
    </row>
    <row r="26" spans="1:13" ht="204.75" x14ac:dyDescent="0.25">
      <c r="A26" s="12" t="s">
        <v>38</v>
      </c>
      <c r="B26" s="12" t="s">
        <v>52</v>
      </c>
      <c r="C26" s="178" t="s">
        <v>53</v>
      </c>
      <c r="D26" s="13">
        <v>10</v>
      </c>
      <c r="E26" s="14" t="s">
        <v>43</v>
      </c>
      <c r="F26" s="14">
        <v>46023</v>
      </c>
      <c r="G26" s="15">
        <v>15000</v>
      </c>
      <c r="H26" s="13">
        <v>3</v>
      </c>
      <c r="I26" s="13">
        <v>90</v>
      </c>
      <c r="J26" s="13">
        <v>339039</v>
      </c>
      <c r="K26" s="13">
        <v>500</v>
      </c>
      <c r="L26" s="13" t="s">
        <v>19</v>
      </c>
      <c r="M26" s="16" t="s">
        <v>51</v>
      </c>
    </row>
    <row r="27" spans="1:13" ht="94.5" x14ac:dyDescent="0.25">
      <c r="A27" s="159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>
        <v>4</v>
      </c>
      <c r="I27" s="13">
        <v>90</v>
      </c>
      <c r="J27" s="13">
        <v>449040</v>
      </c>
      <c r="K27" s="13">
        <v>500</v>
      </c>
      <c r="L27" s="16" t="s">
        <v>15</v>
      </c>
      <c r="M27" s="1" t="s">
        <v>57</v>
      </c>
    </row>
    <row r="28" spans="1:13" ht="47.25" x14ac:dyDescent="0.25">
      <c r="A28" s="159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>
        <v>4</v>
      </c>
      <c r="I28" s="25">
        <v>90</v>
      </c>
      <c r="J28" s="25">
        <v>449052</v>
      </c>
      <c r="K28" s="25">
        <v>500</v>
      </c>
      <c r="L28" s="16" t="s">
        <v>15</v>
      </c>
      <c r="M28" s="47" t="s">
        <v>60</v>
      </c>
    </row>
    <row r="29" spans="1:13" ht="47.25" x14ac:dyDescent="0.25">
      <c r="A29" s="158" t="s">
        <v>10</v>
      </c>
      <c r="B29" s="3" t="s">
        <v>165</v>
      </c>
      <c r="C29" s="4" t="s">
        <v>43</v>
      </c>
      <c r="D29" s="5">
        <v>12</v>
      </c>
      <c r="E29" s="6" t="s">
        <v>43</v>
      </c>
      <c r="F29" s="4" t="s">
        <v>61</v>
      </c>
      <c r="G29" s="7">
        <v>100000</v>
      </c>
      <c r="H29" s="25">
        <v>3</v>
      </c>
      <c r="I29" s="25">
        <v>90</v>
      </c>
      <c r="J29" s="25">
        <v>339039</v>
      </c>
      <c r="K29" s="25">
        <v>500</v>
      </c>
      <c r="L29" s="8" t="s">
        <v>62</v>
      </c>
      <c r="M29" s="3" t="s">
        <v>63</v>
      </c>
    </row>
    <row r="30" spans="1:13" ht="63" x14ac:dyDescent="0.25">
      <c r="A30" s="159" t="s">
        <v>10</v>
      </c>
      <c r="B30" s="12" t="s">
        <v>180</v>
      </c>
      <c r="C30" s="125" t="s">
        <v>181</v>
      </c>
      <c r="D30" s="126">
        <v>2500</v>
      </c>
      <c r="E30" s="104" t="s">
        <v>137</v>
      </c>
      <c r="F30" s="127">
        <v>46023</v>
      </c>
      <c r="G30" s="15">
        <v>65000</v>
      </c>
      <c r="H30" s="13">
        <v>3</v>
      </c>
      <c r="I30" s="13">
        <v>90</v>
      </c>
      <c r="J30" s="13">
        <v>339039</v>
      </c>
      <c r="K30" s="13">
        <v>500</v>
      </c>
      <c r="L30" s="104" t="s">
        <v>19</v>
      </c>
      <c r="M30" s="12" t="s">
        <v>182</v>
      </c>
    </row>
    <row r="31" spans="1:13" ht="63" x14ac:dyDescent="0.25">
      <c r="A31" s="159" t="s">
        <v>10</v>
      </c>
      <c r="B31" s="12" t="s">
        <v>183</v>
      </c>
      <c r="C31" s="125" t="s">
        <v>184</v>
      </c>
      <c r="D31" s="126">
        <v>190000</v>
      </c>
      <c r="E31" s="104" t="s">
        <v>137</v>
      </c>
      <c r="F31" s="127">
        <v>46023</v>
      </c>
      <c r="G31" s="15">
        <v>170700</v>
      </c>
      <c r="H31" s="13">
        <v>3</v>
      </c>
      <c r="I31" s="13">
        <v>90</v>
      </c>
      <c r="J31" s="13">
        <v>339039</v>
      </c>
      <c r="K31" s="13">
        <v>500</v>
      </c>
      <c r="L31" s="104" t="s">
        <v>19</v>
      </c>
      <c r="M31" s="12" t="s">
        <v>185</v>
      </c>
    </row>
    <row r="32" spans="1:13" ht="78.75" x14ac:dyDescent="0.25">
      <c r="A32" s="159" t="s">
        <v>10</v>
      </c>
      <c r="B32" s="12" t="s">
        <v>186</v>
      </c>
      <c r="C32" s="125" t="s">
        <v>32</v>
      </c>
      <c r="D32" s="103">
        <v>1</v>
      </c>
      <c r="E32" s="104" t="s">
        <v>137</v>
      </c>
      <c r="F32" s="127">
        <v>46252</v>
      </c>
      <c r="G32" s="15">
        <v>28000</v>
      </c>
      <c r="H32" s="13">
        <v>3</v>
      </c>
      <c r="I32" s="13">
        <v>90</v>
      </c>
      <c r="J32" s="13">
        <v>339033</v>
      </c>
      <c r="K32" s="13">
        <v>500</v>
      </c>
      <c r="L32" s="104" t="s">
        <v>86</v>
      </c>
      <c r="M32" s="16" t="s">
        <v>187</v>
      </c>
    </row>
    <row r="33" spans="1:13" ht="94.5" x14ac:dyDescent="0.25">
      <c r="A33" s="159" t="s">
        <v>10</v>
      </c>
      <c r="B33" s="12" t="s">
        <v>188</v>
      </c>
      <c r="C33" s="125" t="s">
        <v>189</v>
      </c>
      <c r="D33" s="6">
        <v>14</v>
      </c>
      <c r="E33" s="104" t="s">
        <v>137</v>
      </c>
      <c r="F33" s="127">
        <v>46039</v>
      </c>
      <c r="G33" s="133">
        <v>7500</v>
      </c>
      <c r="H33" s="13">
        <v>3</v>
      </c>
      <c r="I33" s="13">
        <v>90</v>
      </c>
      <c r="J33" s="13">
        <v>339039</v>
      </c>
      <c r="K33" s="13">
        <v>500</v>
      </c>
      <c r="L33" s="16" t="s">
        <v>15</v>
      </c>
      <c r="M33" s="16" t="s">
        <v>190</v>
      </c>
    </row>
    <row r="34" spans="1:13" ht="141.75" x14ac:dyDescent="0.25">
      <c r="A34" s="159" t="s">
        <v>10</v>
      </c>
      <c r="B34" s="12" t="s">
        <v>191</v>
      </c>
      <c r="C34" s="135" t="s">
        <v>32</v>
      </c>
      <c r="D34" s="6">
        <v>1</v>
      </c>
      <c r="E34" s="104" t="s">
        <v>137</v>
      </c>
      <c r="F34" s="127">
        <v>46072</v>
      </c>
      <c r="G34" s="133">
        <v>12000</v>
      </c>
      <c r="H34" s="13">
        <v>3</v>
      </c>
      <c r="I34" s="13">
        <v>90</v>
      </c>
      <c r="J34" s="13">
        <v>339039</v>
      </c>
      <c r="K34" s="13">
        <v>500</v>
      </c>
      <c r="L34" s="16" t="s">
        <v>15</v>
      </c>
      <c r="M34" s="12" t="s">
        <v>192</v>
      </c>
    </row>
    <row r="35" spans="1:13" ht="78.75" x14ac:dyDescent="0.25">
      <c r="A35" s="159" t="s">
        <v>10</v>
      </c>
      <c r="B35" s="12" t="s">
        <v>193</v>
      </c>
      <c r="C35" s="135" t="s">
        <v>32</v>
      </c>
      <c r="D35" s="6">
        <v>1</v>
      </c>
      <c r="E35" s="104" t="s">
        <v>137</v>
      </c>
      <c r="F35" s="127">
        <v>46191</v>
      </c>
      <c r="G35" s="133">
        <v>60000</v>
      </c>
      <c r="H35" s="13">
        <v>3</v>
      </c>
      <c r="I35" s="13">
        <v>90</v>
      </c>
      <c r="J35" s="13">
        <v>339033</v>
      </c>
      <c r="K35" s="13">
        <v>500</v>
      </c>
      <c r="L35" s="104" t="s">
        <v>19</v>
      </c>
      <c r="M35" s="12" t="s">
        <v>194</v>
      </c>
    </row>
    <row r="36" spans="1:13" ht="141.75" x14ac:dyDescent="0.25">
      <c r="A36" s="159" t="s">
        <v>10</v>
      </c>
      <c r="B36" s="12" t="s">
        <v>195</v>
      </c>
      <c r="C36" s="135" t="s">
        <v>196</v>
      </c>
      <c r="D36" s="136">
        <v>11000</v>
      </c>
      <c r="E36" s="104" t="s">
        <v>137</v>
      </c>
      <c r="F36" s="127">
        <v>46293</v>
      </c>
      <c r="G36" s="133">
        <v>80850</v>
      </c>
      <c r="H36" s="13">
        <v>3</v>
      </c>
      <c r="I36" s="13">
        <v>90</v>
      </c>
      <c r="J36" s="13">
        <v>339030</v>
      </c>
      <c r="K36" s="13">
        <v>500</v>
      </c>
      <c r="L36" s="16" t="s">
        <v>197</v>
      </c>
      <c r="M36" s="12" t="s">
        <v>198</v>
      </c>
    </row>
    <row r="37" spans="1:13" ht="63" x14ac:dyDescent="0.25">
      <c r="A37" s="159" t="s">
        <v>10</v>
      </c>
      <c r="B37" s="12" t="s">
        <v>199</v>
      </c>
      <c r="C37" s="135" t="s">
        <v>32</v>
      </c>
      <c r="D37" s="6">
        <v>195</v>
      </c>
      <c r="E37" s="104" t="s">
        <v>137</v>
      </c>
      <c r="F37" s="127">
        <v>47549</v>
      </c>
      <c r="G37" s="133">
        <v>30000</v>
      </c>
      <c r="H37" s="13">
        <v>3</v>
      </c>
      <c r="I37" s="13">
        <v>91</v>
      </c>
      <c r="J37" s="13">
        <v>339139</v>
      </c>
      <c r="K37" s="13">
        <v>500</v>
      </c>
      <c r="L37" s="16" t="s">
        <v>201</v>
      </c>
      <c r="M37" s="1" t="s">
        <v>202</v>
      </c>
    </row>
    <row r="38" spans="1:13" ht="47.25" x14ac:dyDescent="0.25">
      <c r="A38" s="159" t="s">
        <v>10</v>
      </c>
      <c r="B38" s="12" t="s">
        <v>203</v>
      </c>
      <c r="C38" s="133" t="s">
        <v>32</v>
      </c>
      <c r="D38" s="103">
        <v>1</v>
      </c>
      <c r="E38" s="16" t="s">
        <v>137</v>
      </c>
      <c r="F38" s="127">
        <v>46049</v>
      </c>
      <c r="G38" s="133">
        <v>18000</v>
      </c>
      <c r="H38" s="13">
        <v>3</v>
      </c>
      <c r="I38" s="13">
        <v>90</v>
      </c>
      <c r="J38" s="13">
        <v>339040</v>
      </c>
      <c r="K38" s="13">
        <v>500</v>
      </c>
      <c r="L38" s="16" t="s">
        <v>204</v>
      </c>
      <c r="M38" s="12" t="s">
        <v>205</v>
      </c>
    </row>
    <row r="39" spans="1:13" ht="63" x14ac:dyDescent="0.25">
      <c r="A39" s="159" t="s">
        <v>240</v>
      </c>
      <c r="B39" s="12" t="s">
        <v>207</v>
      </c>
      <c r="C39" s="222" t="s">
        <v>208</v>
      </c>
      <c r="D39" s="6">
        <v>4</v>
      </c>
      <c r="E39" s="16" t="s">
        <v>137</v>
      </c>
      <c r="F39" s="127">
        <v>46327</v>
      </c>
      <c r="G39" s="133">
        <v>630000</v>
      </c>
      <c r="H39" s="13">
        <v>3</v>
      </c>
      <c r="I39" s="13">
        <v>90</v>
      </c>
      <c r="J39" s="13">
        <v>339037</v>
      </c>
      <c r="K39" s="13">
        <v>500</v>
      </c>
      <c r="L39" s="16" t="s">
        <v>209</v>
      </c>
      <c r="M39" s="12" t="s">
        <v>210</v>
      </c>
    </row>
    <row r="40" spans="1:13" ht="173.25" x14ac:dyDescent="0.25">
      <c r="A40" s="159" t="s">
        <v>241</v>
      </c>
      <c r="B40" s="12" t="s">
        <v>212</v>
      </c>
      <c r="C40" s="125" t="s">
        <v>32</v>
      </c>
      <c r="D40" s="103">
        <v>1</v>
      </c>
      <c r="E40" s="16" t="s">
        <v>137</v>
      </c>
      <c r="F40" s="127">
        <v>46364</v>
      </c>
      <c r="G40" s="133">
        <v>330000</v>
      </c>
      <c r="H40" s="13">
        <v>3</v>
      </c>
      <c r="I40" s="13">
        <v>90</v>
      </c>
      <c r="J40" s="13">
        <v>339037</v>
      </c>
      <c r="K40" s="13">
        <v>500</v>
      </c>
      <c r="L40" s="16" t="s">
        <v>213</v>
      </c>
      <c r="M40" s="12" t="s">
        <v>214</v>
      </c>
    </row>
    <row r="41" spans="1:13" ht="63" x14ac:dyDescent="0.25">
      <c r="A41" s="159" t="s">
        <v>10</v>
      </c>
      <c r="B41" s="12" t="s">
        <v>215</v>
      </c>
      <c r="C41" s="125" t="s">
        <v>32</v>
      </c>
      <c r="D41" s="103">
        <v>24</v>
      </c>
      <c r="E41" s="16" t="s">
        <v>137</v>
      </c>
      <c r="F41" s="127">
        <v>46209</v>
      </c>
      <c r="G41" s="15">
        <v>1000</v>
      </c>
      <c r="H41" s="13">
        <v>3</v>
      </c>
      <c r="I41" s="13">
        <v>90</v>
      </c>
      <c r="J41" s="13">
        <v>339039</v>
      </c>
      <c r="K41" s="13">
        <v>500</v>
      </c>
      <c r="L41" s="104" t="s">
        <v>216</v>
      </c>
      <c r="M41" s="12" t="s">
        <v>217</v>
      </c>
    </row>
    <row r="42" spans="1:13" ht="141.75" x14ac:dyDescent="0.25">
      <c r="A42" s="159" t="s">
        <v>10</v>
      </c>
      <c r="B42" s="12" t="s">
        <v>218</v>
      </c>
      <c r="C42" s="125" t="s">
        <v>32</v>
      </c>
      <c r="D42" s="6">
        <v>1</v>
      </c>
      <c r="E42" s="16" t="s">
        <v>137</v>
      </c>
      <c r="F42" s="127">
        <v>46121</v>
      </c>
      <c r="G42" s="15">
        <v>200000</v>
      </c>
      <c r="H42" s="13">
        <v>3</v>
      </c>
      <c r="I42" s="13">
        <v>90</v>
      </c>
      <c r="J42" s="13">
        <v>339033</v>
      </c>
      <c r="K42" s="13">
        <v>500</v>
      </c>
      <c r="L42" s="104" t="s">
        <v>19</v>
      </c>
      <c r="M42" s="12" t="s">
        <v>219</v>
      </c>
    </row>
    <row r="43" spans="1:13" ht="204.75" x14ac:dyDescent="0.25">
      <c r="A43" s="159" t="s">
        <v>10</v>
      </c>
      <c r="B43" s="12" t="s">
        <v>220</v>
      </c>
      <c r="C43" s="125" t="s">
        <v>32</v>
      </c>
      <c r="D43" s="103">
        <v>1</v>
      </c>
      <c r="E43" s="16" t="s">
        <v>137</v>
      </c>
      <c r="F43" s="127">
        <v>45767</v>
      </c>
      <c r="G43" s="15">
        <v>7000</v>
      </c>
      <c r="H43" s="13">
        <v>3</v>
      </c>
      <c r="I43" s="13">
        <v>90</v>
      </c>
      <c r="J43" s="13">
        <v>339039</v>
      </c>
      <c r="K43" s="13">
        <v>500</v>
      </c>
      <c r="L43" s="104" t="s">
        <v>221</v>
      </c>
      <c r="M43" s="12" t="s">
        <v>222</v>
      </c>
    </row>
    <row r="44" spans="1:13" ht="78.75" x14ac:dyDescent="0.25">
      <c r="A44" s="159" t="s">
        <v>10</v>
      </c>
      <c r="B44" s="12" t="s">
        <v>223</v>
      </c>
      <c r="C44" s="125" t="s">
        <v>32</v>
      </c>
      <c r="D44" s="103">
        <v>1</v>
      </c>
      <c r="E44" s="16" t="s">
        <v>137</v>
      </c>
      <c r="F44" s="127">
        <v>46254</v>
      </c>
      <c r="G44" s="15">
        <v>35300</v>
      </c>
      <c r="H44" s="13">
        <v>3</v>
      </c>
      <c r="I44" s="13">
        <v>90</v>
      </c>
      <c r="J44" s="13">
        <v>339033</v>
      </c>
      <c r="K44" s="13">
        <v>500</v>
      </c>
      <c r="L44" s="104" t="s">
        <v>86</v>
      </c>
      <c r="M44" s="12" t="s">
        <v>224</v>
      </c>
    </row>
    <row r="45" spans="1:13" ht="78.75" x14ac:dyDescent="0.25">
      <c r="A45" s="159" t="s">
        <v>239</v>
      </c>
      <c r="B45" s="12" t="s">
        <v>225</v>
      </c>
      <c r="C45" s="125" t="s">
        <v>189</v>
      </c>
      <c r="D45" s="103">
        <v>1</v>
      </c>
      <c r="E45" s="3" t="s">
        <v>137</v>
      </c>
      <c r="F45" s="127">
        <v>46365</v>
      </c>
      <c r="G45" s="138">
        <v>125</v>
      </c>
      <c r="H45" s="13">
        <v>3</v>
      </c>
      <c r="I45" s="13">
        <v>90</v>
      </c>
      <c r="J45" s="13">
        <v>339039</v>
      </c>
      <c r="K45" s="13">
        <v>500</v>
      </c>
      <c r="L45" s="12" t="s">
        <v>226</v>
      </c>
      <c r="M45" s="12" t="s">
        <v>227</v>
      </c>
    </row>
    <row r="46" spans="1:13" ht="78.75" x14ac:dyDescent="0.25">
      <c r="A46" s="159" t="s">
        <v>239</v>
      </c>
      <c r="B46" s="12" t="s">
        <v>225</v>
      </c>
      <c r="C46" s="125" t="s">
        <v>189</v>
      </c>
      <c r="D46" s="103">
        <v>1</v>
      </c>
      <c r="E46" s="3" t="s">
        <v>137</v>
      </c>
      <c r="F46" s="127">
        <v>46369</v>
      </c>
      <c r="G46" s="138">
        <v>315</v>
      </c>
      <c r="H46" s="13">
        <v>3</v>
      </c>
      <c r="I46" s="13">
        <v>90</v>
      </c>
      <c r="J46" s="13">
        <v>339039</v>
      </c>
      <c r="K46" s="13">
        <v>500</v>
      </c>
      <c r="L46" s="12" t="s">
        <v>226</v>
      </c>
      <c r="M46" s="12" t="s">
        <v>227</v>
      </c>
    </row>
    <row r="47" spans="1:13" ht="220.5" x14ac:dyDescent="0.25">
      <c r="A47" s="159" t="s">
        <v>10</v>
      </c>
      <c r="B47" s="12" t="s">
        <v>228</v>
      </c>
      <c r="C47" s="139" t="s">
        <v>229</v>
      </c>
      <c r="D47" s="5">
        <v>42000</v>
      </c>
      <c r="E47" s="12" t="s">
        <v>137</v>
      </c>
      <c r="F47" s="127">
        <v>46785</v>
      </c>
      <c r="G47" s="15">
        <v>25000</v>
      </c>
      <c r="H47" s="13">
        <v>3</v>
      </c>
      <c r="I47" s="13">
        <v>90</v>
      </c>
      <c r="J47" s="13">
        <v>339040</v>
      </c>
      <c r="K47" s="13">
        <v>500</v>
      </c>
      <c r="L47" s="104" t="s">
        <v>204</v>
      </c>
      <c r="M47" s="12" t="s">
        <v>230</v>
      </c>
    </row>
    <row r="48" spans="1:13" ht="126" x14ac:dyDescent="0.25">
      <c r="A48" s="159" t="s">
        <v>10</v>
      </c>
      <c r="B48" s="12" t="s">
        <v>231</v>
      </c>
      <c r="C48" s="139" t="s">
        <v>232</v>
      </c>
      <c r="D48" s="179">
        <v>4</v>
      </c>
      <c r="E48" s="12" t="s">
        <v>137</v>
      </c>
      <c r="F48" s="127">
        <v>46063</v>
      </c>
      <c r="G48" s="15">
        <v>270000</v>
      </c>
      <c r="H48" s="13">
        <v>3</v>
      </c>
      <c r="I48" s="13">
        <v>90</v>
      </c>
      <c r="J48" s="13">
        <v>339037</v>
      </c>
      <c r="K48" s="13">
        <v>500</v>
      </c>
      <c r="L48" s="104" t="s">
        <v>19</v>
      </c>
      <c r="M48" s="12" t="s">
        <v>233</v>
      </c>
    </row>
    <row r="49" spans="1:13" ht="126" x14ac:dyDescent="0.25">
      <c r="A49" s="158" t="s">
        <v>238</v>
      </c>
      <c r="B49" s="47" t="s">
        <v>301</v>
      </c>
      <c r="C49" s="4" t="s">
        <v>32</v>
      </c>
      <c r="D49" s="13">
        <v>1</v>
      </c>
      <c r="E49" s="104" t="s">
        <v>69</v>
      </c>
      <c r="F49" s="127">
        <v>46023</v>
      </c>
      <c r="G49" s="15">
        <v>15000</v>
      </c>
      <c r="H49" s="13">
        <v>3</v>
      </c>
      <c r="I49" s="13">
        <v>90</v>
      </c>
      <c r="J49" s="13">
        <v>339039</v>
      </c>
      <c r="K49" s="13" t="s">
        <v>302</v>
      </c>
      <c r="L49" s="8" t="s">
        <v>235</v>
      </c>
      <c r="M49" s="47" t="s">
        <v>236</v>
      </c>
    </row>
    <row r="50" spans="1:13" ht="236.25" x14ac:dyDescent="0.25">
      <c r="A50" s="47" t="s">
        <v>95</v>
      </c>
      <c r="B50" s="149" t="s">
        <v>96</v>
      </c>
      <c r="C50" s="47" t="s">
        <v>97</v>
      </c>
      <c r="D50" s="47">
        <v>1</v>
      </c>
      <c r="E50" s="150" t="s">
        <v>243</v>
      </c>
      <c r="F50" s="160" t="s">
        <v>242</v>
      </c>
      <c r="G50" s="151">
        <v>508420</v>
      </c>
      <c r="H50" s="47">
        <v>3</v>
      </c>
      <c r="I50" s="47">
        <v>90</v>
      </c>
      <c r="J50" s="47">
        <v>339039</v>
      </c>
      <c r="K50" s="47">
        <v>500</v>
      </c>
      <c r="L50" s="47" t="s">
        <v>177</v>
      </c>
      <c r="M50" s="149" t="s">
        <v>100</v>
      </c>
    </row>
    <row r="51" spans="1:13" ht="204.75" x14ac:dyDescent="0.25">
      <c r="A51" s="47" t="s">
        <v>95</v>
      </c>
      <c r="B51" s="149" t="s">
        <v>101</v>
      </c>
      <c r="C51" s="47" t="s">
        <v>97</v>
      </c>
      <c r="D51" s="153">
        <v>1</v>
      </c>
      <c r="E51" s="150" t="s">
        <v>69</v>
      </c>
      <c r="F51" s="160" t="s">
        <v>244</v>
      </c>
      <c r="G51" s="151">
        <v>600000</v>
      </c>
      <c r="H51" s="47">
        <v>3</v>
      </c>
      <c r="I51" s="47">
        <v>90</v>
      </c>
      <c r="J51" s="47">
        <v>339039</v>
      </c>
      <c r="K51" s="47">
        <v>500</v>
      </c>
      <c r="L51" s="47" t="s">
        <v>177</v>
      </c>
      <c r="M51" s="149" t="s">
        <v>100</v>
      </c>
    </row>
    <row r="52" spans="1:13" ht="204.75" x14ac:dyDescent="0.25">
      <c r="A52" s="47" t="s">
        <v>95</v>
      </c>
      <c r="B52" s="149" t="s">
        <v>102</v>
      </c>
      <c r="C52" s="47" t="s">
        <v>97</v>
      </c>
      <c r="D52" s="153">
        <v>1</v>
      </c>
      <c r="E52" s="154" t="s">
        <v>69</v>
      </c>
      <c r="F52" s="160" t="s">
        <v>245</v>
      </c>
      <c r="G52" s="151">
        <v>150000</v>
      </c>
      <c r="H52" s="47">
        <v>3</v>
      </c>
      <c r="I52" s="47">
        <v>90</v>
      </c>
      <c r="J52" s="47">
        <v>339039</v>
      </c>
      <c r="K52" s="47">
        <v>500</v>
      </c>
      <c r="L52" s="47" t="s">
        <v>177</v>
      </c>
      <c r="M52" s="149" t="s">
        <v>100</v>
      </c>
    </row>
    <row r="53" spans="1:13" ht="204.75" x14ac:dyDescent="0.25">
      <c r="A53" s="47" t="s">
        <v>95</v>
      </c>
      <c r="B53" s="149" t="s">
        <v>103</v>
      </c>
      <c r="C53" s="47" t="s">
        <v>97</v>
      </c>
      <c r="D53" s="153">
        <v>1</v>
      </c>
      <c r="E53" s="150">
        <v>600000</v>
      </c>
      <c r="F53" s="151" t="s">
        <v>98</v>
      </c>
      <c r="G53" s="151">
        <v>46235</v>
      </c>
      <c r="H53" s="47">
        <v>3</v>
      </c>
      <c r="I53" s="47">
        <v>90</v>
      </c>
      <c r="J53" s="47">
        <v>339039</v>
      </c>
      <c r="K53" s="47">
        <v>500</v>
      </c>
      <c r="L53" s="47" t="s">
        <v>177</v>
      </c>
      <c r="M53" s="149" t="s">
        <v>100</v>
      </c>
    </row>
    <row r="54" spans="1:13" ht="204.75" x14ac:dyDescent="0.25">
      <c r="A54" s="47" t="s">
        <v>95</v>
      </c>
      <c r="B54" s="149" t="s">
        <v>104</v>
      </c>
      <c r="C54" s="47" t="s">
        <v>97</v>
      </c>
      <c r="D54" s="153">
        <v>1</v>
      </c>
      <c r="E54" s="152">
        <v>46266</v>
      </c>
      <c r="F54" s="151" t="s">
        <v>98</v>
      </c>
      <c r="G54" s="151">
        <v>450000</v>
      </c>
      <c r="H54" s="47">
        <v>3</v>
      </c>
      <c r="I54" s="47">
        <v>90</v>
      </c>
      <c r="J54" s="47">
        <v>339039</v>
      </c>
      <c r="K54" s="47">
        <v>500</v>
      </c>
      <c r="L54" s="47" t="s">
        <v>177</v>
      </c>
      <c r="M54" s="149" t="s">
        <v>100</v>
      </c>
    </row>
    <row r="55" spans="1:13" ht="204.75" x14ac:dyDescent="0.25">
      <c r="A55" s="47" t="s">
        <v>95</v>
      </c>
      <c r="B55" s="149" t="s">
        <v>105</v>
      </c>
      <c r="C55" s="47" t="s">
        <v>97</v>
      </c>
      <c r="D55" s="153">
        <v>1</v>
      </c>
      <c r="E55" s="152">
        <v>46327</v>
      </c>
      <c r="F55" s="151" t="s">
        <v>98</v>
      </c>
      <c r="G55" s="151">
        <v>300000</v>
      </c>
      <c r="H55" s="47">
        <v>3</v>
      </c>
      <c r="I55" s="47">
        <v>90</v>
      </c>
      <c r="J55" s="47">
        <v>339039</v>
      </c>
      <c r="K55" s="47">
        <v>500</v>
      </c>
      <c r="L55" s="47" t="s">
        <v>177</v>
      </c>
      <c r="M55" s="149" t="s">
        <v>100</v>
      </c>
    </row>
    <row r="56" spans="1:13" ht="409.5" x14ac:dyDescent="0.25">
      <c r="A56" s="47" t="s">
        <v>95</v>
      </c>
      <c r="B56" s="149" t="s">
        <v>106</v>
      </c>
      <c r="C56" s="47" t="s">
        <v>97</v>
      </c>
      <c r="D56" s="47">
        <v>1</v>
      </c>
      <c r="E56" s="152">
        <v>46023</v>
      </c>
      <c r="F56" s="151" t="s">
        <v>92</v>
      </c>
      <c r="G56" s="151">
        <v>1500000</v>
      </c>
      <c r="H56" s="47">
        <v>3</v>
      </c>
      <c r="I56" s="47">
        <v>90</v>
      </c>
      <c r="J56" s="47">
        <v>339039</v>
      </c>
      <c r="K56" s="47">
        <v>500</v>
      </c>
      <c r="L56" s="47" t="s">
        <v>177</v>
      </c>
      <c r="M56" s="149" t="s">
        <v>107</v>
      </c>
    </row>
    <row r="57" spans="1:13" ht="189" x14ac:dyDescent="0.25">
      <c r="A57" s="47" t="s">
        <v>95</v>
      </c>
      <c r="B57" s="149" t="s">
        <v>108</v>
      </c>
      <c r="C57" s="47" t="s">
        <v>97</v>
      </c>
      <c r="D57" s="155">
        <v>50000</v>
      </c>
      <c r="E57" s="152">
        <v>46113</v>
      </c>
      <c r="F57" s="151" t="s">
        <v>98</v>
      </c>
      <c r="G57" s="151">
        <v>1000000</v>
      </c>
      <c r="H57" s="47" t="s">
        <v>109</v>
      </c>
      <c r="I57" s="47">
        <v>90</v>
      </c>
      <c r="J57" s="47">
        <v>339032</v>
      </c>
      <c r="K57" s="47">
        <v>500</v>
      </c>
      <c r="L57" s="47" t="s">
        <v>177</v>
      </c>
      <c r="M57" s="149" t="s">
        <v>110</v>
      </c>
    </row>
    <row r="58" spans="1:13" ht="173.25" x14ac:dyDescent="0.25">
      <c r="A58" s="47" t="s">
        <v>95</v>
      </c>
      <c r="B58" s="149" t="s">
        <v>111</v>
      </c>
      <c r="C58" s="47" t="s">
        <v>97</v>
      </c>
      <c r="D58" s="47">
        <v>1</v>
      </c>
      <c r="E58" s="152">
        <v>46023</v>
      </c>
      <c r="F58" s="151" t="s">
        <v>98</v>
      </c>
      <c r="G58" s="151">
        <v>500000</v>
      </c>
      <c r="H58" s="47">
        <v>3</v>
      </c>
      <c r="I58" s="47">
        <v>90</v>
      </c>
      <c r="J58" s="47">
        <v>339032</v>
      </c>
      <c r="K58" s="47">
        <v>500</v>
      </c>
      <c r="L58" s="47" t="s">
        <v>138</v>
      </c>
      <c r="M58" s="149" t="s">
        <v>112</v>
      </c>
    </row>
    <row r="59" spans="1:13" ht="346.5" x14ac:dyDescent="0.25">
      <c r="A59" s="47" t="s">
        <v>95</v>
      </c>
      <c r="B59" s="149" t="s">
        <v>118</v>
      </c>
      <c r="C59" s="47" t="s">
        <v>32</v>
      </c>
      <c r="D59" s="47">
        <v>1</v>
      </c>
      <c r="E59" s="152">
        <v>46054</v>
      </c>
      <c r="F59" s="151" t="s">
        <v>98</v>
      </c>
      <c r="G59" s="151">
        <v>65000</v>
      </c>
      <c r="H59" s="156">
        <v>4</v>
      </c>
      <c r="I59" s="156">
        <v>90</v>
      </c>
      <c r="J59" s="156">
        <v>449052</v>
      </c>
      <c r="K59" s="156">
        <v>500</v>
      </c>
      <c r="L59" s="47" t="s">
        <v>177</v>
      </c>
      <c r="M59" s="157" t="s">
        <v>119</v>
      </c>
    </row>
    <row r="60" spans="1:13" ht="38.25" x14ac:dyDescent="0.25">
      <c r="A60" s="99" t="s">
        <v>120</v>
      </c>
      <c r="B60" s="99" t="s">
        <v>121</v>
      </c>
      <c r="C60" s="99" t="s">
        <v>43</v>
      </c>
      <c r="D60" s="100">
        <v>1</v>
      </c>
      <c r="E60" s="101" t="s">
        <v>98</v>
      </c>
      <c r="F60" s="102">
        <v>46143</v>
      </c>
      <c r="G60" s="101">
        <v>50000</v>
      </c>
      <c r="H60" s="99">
        <v>3</v>
      </c>
      <c r="I60" s="99">
        <v>90</v>
      </c>
      <c r="J60" s="99">
        <v>339047</v>
      </c>
      <c r="K60" s="99">
        <v>759</v>
      </c>
      <c r="L60" s="99" t="s">
        <v>123</v>
      </c>
      <c r="M60" s="99" t="s">
        <v>124</v>
      </c>
    </row>
    <row r="61" spans="1:13" ht="38.25" x14ac:dyDescent="0.25">
      <c r="A61" s="99" t="s">
        <v>120</v>
      </c>
      <c r="B61" s="99" t="s">
        <v>125</v>
      </c>
      <c r="C61" s="99" t="s">
        <v>43</v>
      </c>
      <c r="D61" s="100">
        <v>1</v>
      </c>
      <c r="E61" s="101" t="s">
        <v>98</v>
      </c>
      <c r="F61" s="102">
        <v>46023</v>
      </c>
      <c r="G61" s="101">
        <v>3000</v>
      </c>
      <c r="H61" s="99">
        <v>3</v>
      </c>
      <c r="I61" s="99">
        <v>90</v>
      </c>
      <c r="J61" s="99">
        <v>339039</v>
      </c>
      <c r="K61" s="99">
        <v>500</v>
      </c>
      <c r="L61" s="99" t="s">
        <v>127</v>
      </c>
      <c r="M61" s="99" t="s">
        <v>124</v>
      </c>
    </row>
    <row r="62" spans="1:13" ht="38.25" x14ac:dyDescent="0.25">
      <c r="A62" s="99" t="s">
        <v>120</v>
      </c>
      <c r="B62" s="99" t="s">
        <v>128</v>
      </c>
      <c r="C62" s="99" t="s">
        <v>43</v>
      </c>
      <c r="D62" s="100">
        <v>1</v>
      </c>
      <c r="E62" s="101" t="s">
        <v>98</v>
      </c>
      <c r="F62" s="102">
        <v>46023</v>
      </c>
      <c r="G62" s="101">
        <v>600000</v>
      </c>
      <c r="H62" s="99">
        <v>3</v>
      </c>
      <c r="I62" s="99">
        <v>90</v>
      </c>
      <c r="J62" s="99">
        <v>339039</v>
      </c>
      <c r="K62" s="99">
        <v>759</v>
      </c>
      <c r="L62" s="99" t="s">
        <v>127</v>
      </c>
      <c r="M62" s="99" t="s">
        <v>124</v>
      </c>
    </row>
    <row r="63" spans="1:13" ht="76.5" x14ac:dyDescent="0.25">
      <c r="A63" s="99" t="s">
        <v>120</v>
      </c>
      <c r="B63" s="99" t="s">
        <v>283</v>
      </c>
      <c r="C63" s="99" t="s">
        <v>43</v>
      </c>
      <c r="D63" s="99">
        <v>1</v>
      </c>
      <c r="E63" s="101" t="s">
        <v>133</v>
      </c>
      <c r="F63" s="102">
        <v>45931</v>
      </c>
      <c r="G63" s="101">
        <v>350000</v>
      </c>
      <c r="H63" s="99">
        <v>3</v>
      </c>
      <c r="I63" s="99">
        <v>90</v>
      </c>
      <c r="J63" s="99">
        <v>339039</v>
      </c>
      <c r="K63" s="99">
        <v>500</v>
      </c>
      <c r="L63" s="99" t="s">
        <v>130</v>
      </c>
      <c r="M63" s="99" t="s">
        <v>131</v>
      </c>
    </row>
    <row r="64" spans="1:13" ht="76.5" x14ac:dyDescent="0.25">
      <c r="A64" s="99" t="s">
        <v>120</v>
      </c>
      <c r="B64" s="99" t="s">
        <v>129</v>
      </c>
      <c r="C64" s="99" t="s">
        <v>43</v>
      </c>
      <c r="D64" s="99">
        <v>1</v>
      </c>
      <c r="E64" s="101" t="s">
        <v>98</v>
      </c>
      <c r="F64" s="102">
        <v>46296</v>
      </c>
      <c r="G64" s="101">
        <v>350000</v>
      </c>
      <c r="H64" s="99">
        <v>3</v>
      </c>
      <c r="I64" s="99">
        <v>90</v>
      </c>
      <c r="J64" s="99">
        <v>339039</v>
      </c>
      <c r="K64" s="99">
        <v>500</v>
      </c>
      <c r="L64" s="99" t="s">
        <v>130</v>
      </c>
      <c r="M64" s="99" t="s">
        <v>131</v>
      </c>
    </row>
    <row r="65" spans="1:18" ht="51" x14ac:dyDescent="0.25">
      <c r="A65" s="99" t="s">
        <v>120</v>
      </c>
      <c r="B65" s="99" t="s">
        <v>284</v>
      </c>
      <c r="C65" s="99" t="s">
        <v>43</v>
      </c>
      <c r="D65" s="99">
        <v>1</v>
      </c>
      <c r="E65" s="101" t="s">
        <v>133</v>
      </c>
      <c r="F65" s="102">
        <v>45870</v>
      </c>
      <c r="G65" s="101">
        <v>300000</v>
      </c>
      <c r="H65" s="99">
        <v>3</v>
      </c>
      <c r="I65" s="99">
        <v>90</v>
      </c>
      <c r="J65" s="99">
        <v>339039</v>
      </c>
      <c r="K65" s="99">
        <v>500</v>
      </c>
      <c r="L65" s="99" t="s">
        <v>130</v>
      </c>
      <c r="M65" s="99" t="s">
        <v>134</v>
      </c>
    </row>
    <row r="66" spans="1:18" ht="51" x14ac:dyDescent="0.25">
      <c r="A66" s="99" t="s">
        <v>120</v>
      </c>
      <c r="B66" s="99" t="s">
        <v>285</v>
      </c>
      <c r="C66" s="99" t="s">
        <v>43</v>
      </c>
      <c r="D66" s="99">
        <v>1</v>
      </c>
      <c r="E66" s="101" t="s">
        <v>133</v>
      </c>
      <c r="F66" s="102">
        <v>46174</v>
      </c>
      <c r="G66" s="101">
        <v>300000</v>
      </c>
      <c r="H66" s="99">
        <v>3</v>
      </c>
      <c r="I66" s="99">
        <v>90</v>
      </c>
      <c r="J66" s="99">
        <v>339039</v>
      </c>
      <c r="K66" s="99">
        <v>500</v>
      </c>
      <c r="L66" s="99" t="s">
        <v>130</v>
      </c>
      <c r="M66" s="99" t="s">
        <v>134</v>
      </c>
    </row>
    <row r="67" spans="1:18" ht="110.25" x14ac:dyDescent="0.25">
      <c r="A67" s="11" t="s">
        <v>247</v>
      </c>
      <c r="B67" s="1" t="s">
        <v>251</v>
      </c>
      <c r="C67" s="13" t="s">
        <v>32</v>
      </c>
      <c r="D67" s="1">
        <v>1</v>
      </c>
      <c r="E67" s="13" t="s">
        <v>249</v>
      </c>
      <c r="F67" s="14">
        <v>45689</v>
      </c>
      <c r="G67" s="163">
        <v>36000</v>
      </c>
      <c r="H67" s="13">
        <v>3</v>
      </c>
      <c r="I67" s="13">
        <v>90</v>
      </c>
      <c r="J67" s="13">
        <v>339039</v>
      </c>
      <c r="K67" s="13">
        <v>500</v>
      </c>
      <c r="L67" s="1" t="s">
        <v>177</v>
      </c>
      <c r="M67" s="1" t="s">
        <v>253</v>
      </c>
    </row>
    <row r="68" spans="1:18" ht="126" x14ac:dyDescent="0.25">
      <c r="A68" s="11" t="s">
        <v>247</v>
      </c>
      <c r="B68" s="1" t="s">
        <v>254</v>
      </c>
      <c r="C68" s="13" t="s">
        <v>32</v>
      </c>
      <c r="D68" s="13">
        <v>1</v>
      </c>
      <c r="E68" s="13" t="s">
        <v>249</v>
      </c>
      <c r="F68" s="14">
        <v>45689</v>
      </c>
      <c r="G68" s="164">
        <v>24000</v>
      </c>
      <c r="H68" s="13">
        <v>3</v>
      </c>
      <c r="I68" s="13">
        <v>90</v>
      </c>
      <c r="J68" s="13">
        <v>339039</v>
      </c>
      <c r="K68" s="13">
        <v>500</v>
      </c>
      <c r="L68" s="1" t="s">
        <v>177</v>
      </c>
      <c r="M68" s="1" t="s">
        <v>255</v>
      </c>
    </row>
    <row r="69" spans="1:18" ht="189" x14ac:dyDescent="0.25">
      <c r="A69" s="11" t="s">
        <v>247</v>
      </c>
      <c r="B69" s="1" t="s">
        <v>256</v>
      </c>
      <c r="C69" s="13" t="s">
        <v>32</v>
      </c>
      <c r="D69" s="13">
        <v>1</v>
      </c>
      <c r="E69" s="13" t="s">
        <v>249</v>
      </c>
      <c r="F69" s="14">
        <v>45658</v>
      </c>
      <c r="G69" s="164">
        <v>42000</v>
      </c>
      <c r="H69" s="13">
        <v>3</v>
      </c>
      <c r="I69" s="13">
        <v>90</v>
      </c>
      <c r="J69" s="13">
        <v>339033</v>
      </c>
      <c r="K69" s="13">
        <v>500</v>
      </c>
      <c r="L69" s="1" t="s">
        <v>177</v>
      </c>
      <c r="M69" s="1" t="s">
        <v>257</v>
      </c>
    </row>
    <row r="70" spans="1:18" ht="157.5" x14ac:dyDescent="0.25">
      <c r="A70" s="11" t="s">
        <v>247</v>
      </c>
      <c r="B70" s="1" t="s">
        <v>258</v>
      </c>
      <c r="C70" s="13" t="s">
        <v>32</v>
      </c>
      <c r="D70" s="13">
        <v>1</v>
      </c>
      <c r="E70" s="13" t="s">
        <v>249</v>
      </c>
      <c r="F70" s="14">
        <v>45839</v>
      </c>
      <c r="G70" s="164">
        <v>8684696</v>
      </c>
      <c r="H70" s="13">
        <v>4</v>
      </c>
      <c r="I70" s="13">
        <v>90</v>
      </c>
      <c r="J70" s="13">
        <v>449051</v>
      </c>
      <c r="K70" s="13">
        <v>500</v>
      </c>
      <c r="L70" s="1" t="s">
        <v>177</v>
      </c>
      <c r="M70" s="1" t="s">
        <v>260</v>
      </c>
    </row>
    <row r="71" spans="1:18" ht="63" x14ac:dyDescent="0.25">
      <c r="A71" s="11" t="s">
        <v>247</v>
      </c>
      <c r="B71" s="1" t="s">
        <v>261</v>
      </c>
      <c r="C71" s="13" t="s">
        <v>32</v>
      </c>
      <c r="D71" s="13">
        <v>1</v>
      </c>
      <c r="E71" s="13" t="s">
        <v>249</v>
      </c>
      <c r="F71" s="14">
        <v>45778</v>
      </c>
      <c r="G71" s="164">
        <v>30000</v>
      </c>
      <c r="H71" s="13">
        <v>3</v>
      </c>
      <c r="I71" s="13">
        <v>90</v>
      </c>
      <c r="J71" s="13">
        <v>339039</v>
      </c>
      <c r="K71" s="13">
        <v>500</v>
      </c>
      <c r="L71" s="1" t="s">
        <v>177</v>
      </c>
      <c r="M71" s="1" t="s">
        <v>262</v>
      </c>
    </row>
    <row r="72" spans="1:18" ht="63" x14ac:dyDescent="0.25">
      <c r="A72" s="11" t="s">
        <v>247</v>
      </c>
      <c r="B72" s="1" t="s">
        <v>263</v>
      </c>
      <c r="C72" s="13" t="s">
        <v>32</v>
      </c>
      <c r="D72" s="13">
        <v>2</v>
      </c>
      <c r="E72" s="13" t="s">
        <v>249</v>
      </c>
      <c r="F72" s="14">
        <v>45778</v>
      </c>
      <c r="G72" s="164">
        <v>10000</v>
      </c>
      <c r="H72" s="221" t="s">
        <v>300</v>
      </c>
      <c r="I72" s="13">
        <v>90</v>
      </c>
      <c r="J72" s="13" t="s">
        <v>299</v>
      </c>
      <c r="K72" s="13">
        <v>500</v>
      </c>
      <c r="L72" s="1" t="s">
        <v>177</v>
      </c>
      <c r="M72" s="1" t="s">
        <v>262</v>
      </c>
    </row>
    <row r="73" spans="1:18" ht="220.5" x14ac:dyDescent="0.25">
      <c r="A73" s="11" t="s">
        <v>247</v>
      </c>
      <c r="B73" s="1" t="s">
        <v>265</v>
      </c>
      <c r="C73" s="13" t="s">
        <v>32</v>
      </c>
      <c r="D73" s="13">
        <v>1</v>
      </c>
      <c r="E73" s="13" t="s">
        <v>266</v>
      </c>
      <c r="F73" s="14">
        <v>45778</v>
      </c>
      <c r="G73" s="164">
        <v>1103200</v>
      </c>
      <c r="H73" s="13">
        <v>4</v>
      </c>
      <c r="I73" s="13">
        <v>90</v>
      </c>
      <c r="J73" s="13">
        <v>449039</v>
      </c>
      <c r="K73" s="13">
        <v>500</v>
      </c>
      <c r="L73" s="1" t="s">
        <v>177</v>
      </c>
      <c r="M73" s="1" t="s">
        <v>268</v>
      </c>
    </row>
    <row r="74" spans="1:18" ht="173.25" x14ac:dyDescent="0.25">
      <c r="A74" s="11" t="s">
        <v>247</v>
      </c>
      <c r="B74" s="1" t="s">
        <v>269</v>
      </c>
      <c r="C74" s="13" t="s">
        <v>32</v>
      </c>
      <c r="D74" s="13">
        <v>1</v>
      </c>
      <c r="E74" s="13" t="s">
        <v>266</v>
      </c>
      <c r="F74" s="14">
        <v>45748</v>
      </c>
      <c r="G74" s="164">
        <v>229209.32</v>
      </c>
      <c r="H74" s="13">
        <v>4</v>
      </c>
      <c r="I74" s="13">
        <v>90</v>
      </c>
      <c r="J74" s="13">
        <v>449049</v>
      </c>
      <c r="K74" s="13">
        <v>500</v>
      </c>
      <c r="L74" s="1" t="s">
        <v>177</v>
      </c>
      <c r="M74" s="1" t="s">
        <v>268</v>
      </c>
    </row>
    <row r="75" spans="1:18" ht="173.25" x14ac:dyDescent="0.25">
      <c r="A75" s="11" t="s">
        <v>247</v>
      </c>
      <c r="B75" s="1" t="s">
        <v>270</v>
      </c>
      <c r="C75" s="13" t="s">
        <v>32</v>
      </c>
      <c r="D75" s="13">
        <v>1</v>
      </c>
      <c r="E75" s="13" t="s">
        <v>266</v>
      </c>
      <c r="F75" s="14">
        <v>45778</v>
      </c>
      <c r="G75" s="164">
        <v>670000</v>
      </c>
      <c r="H75" s="13">
        <v>4</v>
      </c>
      <c r="I75" s="13">
        <v>90</v>
      </c>
      <c r="J75" s="13">
        <v>449049</v>
      </c>
      <c r="K75" s="13">
        <v>500</v>
      </c>
      <c r="L75" s="1" t="s">
        <v>177</v>
      </c>
      <c r="M75" s="1" t="s">
        <v>268</v>
      </c>
    </row>
    <row r="76" spans="1:18" ht="110.25" x14ac:dyDescent="0.25">
      <c r="A76" s="11" t="s">
        <v>247</v>
      </c>
      <c r="B76" s="1" t="s">
        <v>271</v>
      </c>
      <c r="C76" s="13" t="s">
        <v>32</v>
      </c>
      <c r="D76" s="13">
        <v>1</v>
      </c>
      <c r="E76" s="13" t="s">
        <v>266</v>
      </c>
      <c r="F76" s="14">
        <v>45717</v>
      </c>
      <c r="G76" s="164">
        <v>1536484.76469214</v>
      </c>
      <c r="H76" s="13">
        <v>4</v>
      </c>
      <c r="I76" s="13">
        <v>90</v>
      </c>
      <c r="J76" s="13">
        <v>449051</v>
      </c>
      <c r="K76" s="13">
        <v>500</v>
      </c>
      <c r="L76" s="1" t="s">
        <v>177</v>
      </c>
      <c r="M76" s="1" t="s">
        <v>272</v>
      </c>
    </row>
    <row r="77" spans="1:18" ht="409.5" x14ac:dyDescent="0.25">
      <c r="A77" s="199" t="s">
        <v>247</v>
      </c>
      <c r="B77" s="200" t="s">
        <v>287</v>
      </c>
      <c r="C77" s="201" t="s">
        <v>288</v>
      </c>
      <c r="D77" s="201" t="s">
        <v>289</v>
      </c>
      <c r="E77" s="202" t="s">
        <v>266</v>
      </c>
      <c r="F77" s="202">
        <v>2026</v>
      </c>
      <c r="G77" s="213">
        <v>25894807.609999999</v>
      </c>
      <c r="H77" s="214">
        <v>4</v>
      </c>
      <c r="I77" s="201">
        <v>90</v>
      </c>
      <c r="J77" s="214">
        <v>449049</v>
      </c>
      <c r="K77" s="214">
        <v>500</v>
      </c>
      <c r="L77" s="204" t="s">
        <v>292</v>
      </c>
      <c r="M77" s="215" t="s">
        <v>290</v>
      </c>
      <c r="N77" s="202"/>
      <c r="P77" s="115" t="s">
        <v>293</v>
      </c>
      <c r="Q77" s="115"/>
      <c r="R77" s="115"/>
    </row>
    <row r="78" spans="1:18" ht="236.25" x14ac:dyDescent="0.25">
      <c r="A78" s="11" t="s">
        <v>247</v>
      </c>
      <c r="B78" s="1" t="s">
        <v>273</v>
      </c>
      <c r="C78" s="13" t="s">
        <v>32</v>
      </c>
      <c r="D78" s="13">
        <v>1</v>
      </c>
      <c r="E78" s="13" t="s">
        <v>266</v>
      </c>
      <c r="F78" s="14">
        <v>45717</v>
      </c>
      <c r="G78" s="164">
        <v>206040</v>
      </c>
      <c r="H78" s="13">
        <v>4</v>
      </c>
      <c r="I78" s="13">
        <v>90</v>
      </c>
      <c r="J78" s="13">
        <v>449051</v>
      </c>
      <c r="K78" s="13">
        <v>500</v>
      </c>
      <c r="L78" s="1" t="s">
        <v>177</v>
      </c>
      <c r="M78" s="1" t="s">
        <v>274</v>
      </c>
    </row>
    <row r="79" spans="1:18" ht="21" x14ac:dyDescent="0.25">
      <c r="A79" s="166" t="s">
        <v>275</v>
      </c>
      <c r="B79" s="167"/>
      <c r="C79" s="167"/>
      <c r="D79" s="167"/>
      <c r="E79" s="167"/>
      <c r="F79" s="167"/>
      <c r="G79" s="168">
        <f>SUM(G7:G78)</f>
        <v>48869117.964692138</v>
      </c>
      <c r="H79" s="167"/>
      <c r="I79" s="167"/>
      <c r="J79" s="167"/>
      <c r="K79" s="167"/>
      <c r="L79" s="167"/>
      <c r="M79" s="167"/>
    </row>
    <row r="80" spans="1:18" x14ac:dyDescent="0.25">
      <c r="A80" s="167" t="s">
        <v>278</v>
      </c>
      <c r="B80" s="167"/>
      <c r="C80" s="167"/>
      <c r="D80" s="167"/>
      <c r="E80" s="167"/>
      <c r="F80" s="167"/>
      <c r="G80" s="168">
        <f>SUM(G7+G8+G9+G10+G11+G12+G13)</f>
        <v>956771.6</v>
      </c>
      <c r="H80" s="167"/>
      <c r="I80" s="167"/>
      <c r="J80" s="167"/>
      <c r="K80" s="167"/>
      <c r="L80" s="167"/>
      <c r="M80" s="167"/>
    </row>
    <row r="81" spans="1:13" x14ac:dyDescent="0.25">
      <c r="A81" s="167" t="s">
        <v>279</v>
      </c>
      <c r="B81" s="167"/>
      <c r="C81" s="167"/>
      <c r="D81" s="167"/>
      <c r="E81" s="167"/>
      <c r="F81" s="167"/>
      <c r="G81" s="168">
        <f>SUM(G14+G15+G16+G17+G18+G19+G20+G21+G22+G23+G24+G25+G26+G27+G28+G29+G30+G31+G32+G33+G34+G35+G36+G37+G38+G39+G40+G41+G42+G43+G44+G47+G48)</f>
        <v>2357813.67</v>
      </c>
      <c r="H81" s="167"/>
      <c r="I81" s="167"/>
      <c r="J81" s="167"/>
      <c r="K81" s="167"/>
      <c r="L81" s="167"/>
      <c r="M81" s="167"/>
    </row>
    <row r="82" spans="1:13" x14ac:dyDescent="0.25">
      <c r="A82" s="167" t="s">
        <v>280</v>
      </c>
      <c r="B82" s="167"/>
      <c r="C82" s="167"/>
      <c r="D82" s="167"/>
      <c r="E82" s="167"/>
      <c r="F82" s="167"/>
      <c r="G82" s="168">
        <f>SUM(G49+G67+G68+G69+G70+G71+G72+G73+G74+G75+G76+G78)</f>
        <v>12586630.084692141</v>
      </c>
      <c r="H82" s="167"/>
      <c r="I82" s="167"/>
      <c r="J82" s="167"/>
      <c r="K82" s="167"/>
      <c r="L82" s="167"/>
      <c r="M82" s="167"/>
    </row>
    <row r="83" spans="1:13" x14ac:dyDescent="0.25">
      <c r="A83" s="167" t="s">
        <v>286</v>
      </c>
      <c r="B83" s="167"/>
      <c r="C83" s="167"/>
      <c r="D83" s="167"/>
      <c r="E83" s="167"/>
      <c r="F83" s="167"/>
      <c r="G83" s="168">
        <v>1953000</v>
      </c>
      <c r="H83" s="167"/>
      <c r="I83" s="167"/>
      <c r="J83" s="167"/>
      <c r="K83" s="167"/>
      <c r="L83" s="167"/>
      <c r="M83" s="167"/>
    </row>
    <row r="84" spans="1:13" ht="15.75" x14ac:dyDescent="0.25">
      <c r="A84" s="187" t="s">
        <v>281</v>
      </c>
      <c r="B84" s="167"/>
      <c r="C84" s="167"/>
      <c r="D84" s="167"/>
      <c r="E84" s="167"/>
      <c r="F84" s="167"/>
      <c r="G84" s="168">
        <f>G45+G46+G50+G51+G52+G53+G54+G55+G56+G57+G58+G59</f>
        <v>5120095</v>
      </c>
      <c r="H84" s="167"/>
      <c r="I84" s="167"/>
      <c r="J84" s="167"/>
      <c r="K84" s="167"/>
      <c r="L84" s="167"/>
      <c r="M84" s="167"/>
    </row>
    <row r="85" spans="1:13" x14ac:dyDescent="0.25">
      <c r="A85" s="197" t="s">
        <v>275</v>
      </c>
      <c r="B85" s="197"/>
      <c r="C85" s="197"/>
      <c r="D85" s="197"/>
      <c r="E85" s="197"/>
      <c r="F85" s="197"/>
      <c r="G85" s="198">
        <f>SUM(G80:G84)</f>
        <v>22974310.354692139</v>
      </c>
      <c r="H85" s="197"/>
      <c r="I85" s="197"/>
      <c r="J85" s="197"/>
      <c r="K85" s="197"/>
      <c r="L85" s="197"/>
      <c r="M85" s="197"/>
    </row>
    <row r="86" spans="1:13" ht="14.25" customHeight="1" x14ac:dyDescent="0.25">
      <c r="A86" s="169"/>
      <c r="B86" s="169"/>
      <c r="C86" s="169"/>
      <c r="D86" s="169"/>
      <c r="E86" s="169"/>
      <c r="F86" s="169"/>
      <c r="G86" s="188"/>
      <c r="H86" s="169"/>
      <c r="I86" s="169"/>
      <c r="J86" s="169"/>
      <c r="K86" s="169"/>
      <c r="L86" s="169"/>
      <c r="M86" s="169"/>
    </row>
  </sheetData>
  <mergeCells count="16">
    <mergeCell ref="A1:M1"/>
    <mergeCell ref="A2:M2"/>
    <mergeCell ref="A5:A6"/>
    <mergeCell ref="B5:B6"/>
    <mergeCell ref="C5:C6"/>
    <mergeCell ref="D5:D6"/>
    <mergeCell ref="E5:E6"/>
    <mergeCell ref="K5:K6"/>
    <mergeCell ref="L5:L6"/>
    <mergeCell ref="M5:M6"/>
    <mergeCell ref="B3:E3"/>
    <mergeCell ref="B4:E4"/>
    <mergeCell ref="F3:M4"/>
    <mergeCell ref="H5:J5"/>
    <mergeCell ref="F5:F6"/>
    <mergeCell ref="G5:G6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53" fitToWidth="0" orientation="landscape" blackAndWhite="1" r:id="rId1"/>
  <rowBreaks count="2" manualBreakCount="2">
    <brk id="14" max="9" man="1"/>
    <brk id="73" max="16383" man="1"/>
  </rowBreaks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8C9B-06FE-4192-AC88-346C8584F64B}">
  <sheetPr filterMode="1"/>
  <dimension ref="A1:Y105"/>
  <sheetViews>
    <sheetView view="pageBreakPreview" topLeftCell="G2" zoomScaleNormal="100" zoomScaleSheetLayoutView="100" workbookViewId="0">
      <selection activeCell="N12" sqref="N12:N13"/>
    </sheetView>
  </sheetViews>
  <sheetFormatPr defaultRowHeight="15" x14ac:dyDescent="0.25"/>
  <cols>
    <col min="1" max="1" width="41.5703125" customWidth="1"/>
    <col min="2" max="2" width="55.28515625" customWidth="1"/>
    <col min="3" max="3" width="18.7109375" customWidth="1"/>
    <col min="4" max="4" width="13.140625" customWidth="1"/>
    <col min="5" max="5" width="20" customWidth="1"/>
    <col min="6" max="6" width="15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36.85546875" customWidth="1"/>
    <col min="16" max="16" width="20.85546875" customWidth="1"/>
    <col min="17" max="17" width="18" customWidth="1"/>
    <col min="18" max="18" width="13.7109375" customWidth="1"/>
    <col min="19" max="19" width="16.140625" customWidth="1"/>
    <col min="20" max="20" width="13.5703125" customWidth="1"/>
    <col min="21" max="21" width="20" customWidth="1"/>
    <col min="22" max="22" width="17.7109375" customWidth="1"/>
  </cols>
  <sheetData>
    <row r="1" spans="1:25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</row>
    <row r="2" spans="1:25" ht="9.75" customHeigh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58.5" customHeight="1" x14ac:dyDescent="0.25">
      <c r="A3" s="219" t="s">
        <v>170</v>
      </c>
      <c r="B3" s="497" t="s">
        <v>171</v>
      </c>
      <c r="C3" s="497"/>
      <c r="D3" s="497"/>
      <c r="E3" s="497"/>
      <c r="F3" s="498"/>
      <c r="G3" s="498"/>
      <c r="H3" s="498"/>
      <c r="I3" s="498"/>
      <c r="J3" s="498"/>
      <c r="K3" s="498"/>
      <c r="L3" s="498"/>
      <c r="M3" s="498"/>
      <c r="N3" s="191"/>
      <c r="O3" s="246"/>
      <c r="P3" s="247" t="s">
        <v>314</v>
      </c>
      <c r="Q3" s="247" t="s">
        <v>315</v>
      </c>
      <c r="R3" s="247" t="s">
        <v>316</v>
      </c>
      <c r="S3" s="247" t="s">
        <v>317</v>
      </c>
      <c r="T3" s="247" t="s">
        <v>318</v>
      </c>
      <c r="U3" s="247" t="s">
        <v>319</v>
      </c>
      <c r="V3" s="247" t="s">
        <v>320</v>
      </c>
      <c r="W3" s="191"/>
      <c r="X3" s="191"/>
      <c r="Y3" s="191"/>
    </row>
    <row r="4" spans="1:25" ht="21" customHeight="1" x14ac:dyDescent="0.25">
      <c r="A4" s="220" t="s">
        <v>169</v>
      </c>
      <c r="B4" s="497" t="s">
        <v>172</v>
      </c>
      <c r="C4" s="497"/>
      <c r="D4" s="497"/>
      <c r="E4" s="497"/>
      <c r="F4" s="498"/>
      <c r="G4" s="498"/>
      <c r="H4" s="498"/>
      <c r="I4" s="498"/>
      <c r="J4" s="498"/>
      <c r="K4" s="498"/>
      <c r="L4" s="498"/>
      <c r="M4" s="498"/>
      <c r="N4" s="191"/>
      <c r="O4" s="248" t="s">
        <v>321</v>
      </c>
      <c r="P4" s="249">
        <v>11011194.27</v>
      </c>
      <c r="Q4" s="246">
        <f t="shared" ref="Q4:V4" ca="1" si="0">SUMIFS($F:$F,$I:$I,$P4,$L:$L,Q$4)</f>
        <v>0</v>
      </c>
      <c r="R4" s="246">
        <f t="shared" ca="1" si="0"/>
        <v>0</v>
      </c>
      <c r="S4" s="246">
        <f t="shared" ca="1" si="0"/>
        <v>0</v>
      </c>
      <c r="T4" s="246">
        <f t="shared" ca="1" si="0"/>
        <v>0</v>
      </c>
      <c r="U4" s="246">
        <f t="shared" ca="1" si="0"/>
        <v>0</v>
      </c>
      <c r="V4" s="246">
        <f t="shared" ca="1" si="0"/>
        <v>0</v>
      </c>
      <c r="W4" s="191"/>
      <c r="X4" s="191"/>
      <c r="Y4" s="191"/>
    </row>
    <row r="5" spans="1:25" ht="34.5" customHeight="1" x14ac:dyDescent="0.25">
      <c r="A5" s="490" t="s">
        <v>151</v>
      </c>
      <c r="B5" s="490" t="s">
        <v>152</v>
      </c>
      <c r="C5" s="492" t="s">
        <v>153</v>
      </c>
      <c r="D5" s="492" t="s">
        <v>173</v>
      </c>
      <c r="E5" s="492" t="s">
        <v>156</v>
      </c>
      <c r="F5" s="501" t="s">
        <v>157</v>
      </c>
      <c r="G5" s="502" t="s">
        <v>294</v>
      </c>
      <c r="H5" s="499" t="s">
        <v>175</v>
      </c>
      <c r="I5" s="500"/>
      <c r="J5" s="500"/>
      <c r="K5" s="493" t="s">
        <v>298</v>
      </c>
      <c r="L5" s="493" t="s">
        <v>176</v>
      </c>
      <c r="M5" s="495" t="s">
        <v>160</v>
      </c>
      <c r="N5" s="191"/>
      <c r="O5" s="248" t="s">
        <v>322</v>
      </c>
      <c r="P5" s="250">
        <f>SUM(G60+G62+G78)</f>
        <v>1350000</v>
      </c>
      <c r="Q5" s="246">
        <f ca="1">SUMIFS($F:$F,$I:$I,$P5,$L:$L,Q$4)</f>
        <v>0</v>
      </c>
      <c r="R5" s="246">
        <f ca="1">SUMIFS($F:$F,$I:$I,$P5,$L:$L,R$4)</f>
        <v>0</v>
      </c>
      <c r="S5" s="246">
        <f ca="1">SUMIFS($F:$F,$I:$I,$P5,$L:$L,S$4)</f>
        <v>0</v>
      </c>
      <c r="T5" s="249">
        <f>SUM(G21+G27+G28+G59+G70+G73+G74+G75+G76+G77+G81)</f>
        <v>38497923.694692142</v>
      </c>
      <c r="U5" s="246">
        <f ca="1">SUMIFS($F:$F,$I:$I,$P5,$L:$L,U$4)</f>
        <v>0</v>
      </c>
      <c r="V5" s="246">
        <f ca="1">SUMIFS($F:$F,$I:$I,$P5,$L:$L,V$4)</f>
        <v>0</v>
      </c>
      <c r="W5" s="191"/>
      <c r="X5" s="191"/>
      <c r="Y5" s="191"/>
    </row>
    <row r="6" spans="1:25" ht="31.5" x14ac:dyDescent="0.25">
      <c r="A6" s="491"/>
      <c r="B6" s="491"/>
      <c r="C6" s="493"/>
      <c r="D6" s="493"/>
      <c r="E6" s="493"/>
      <c r="F6" s="491"/>
      <c r="G6" s="493"/>
      <c r="H6" s="190" t="s">
        <v>295</v>
      </c>
      <c r="I6" s="190" t="s">
        <v>296</v>
      </c>
      <c r="J6" s="190" t="s">
        <v>297</v>
      </c>
      <c r="K6" s="494"/>
      <c r="L6" s="494"/>
      <c r="M6" s="496"/>
      <c r="N6" s="191"/>
      <c r="O6" s="248"/>
      <c r="P6" s="246"/>
      <c r="Q6" s="246"/>
      <c r="R6" s="246"/>
      <c r="S6" s="246"/>
      <c r="T6" s="246"/>
      <c r="U6" s="246"/>
      <c r="V6" s="246"/>
      <c r="W6" s="191"/>
      <c r="X6" s="191"/>
      <c r="Y6" s="191"/>
    </row>
    <row r="7" spans="1:25" ht="96" customHeight="1" x14ac:dyDescent="0.25">
      <c r="A7" s="158" t="s">
        <v>66</v>
      </c>
      <c r="B7" s="170" t="s">
        <v>67</v>
      </c>
      <c r="C7" s="171" t="s">
        <v>32</v>
      </c>
      <c r="D7" s="5">
        <v>27600</v>
      </c>
      <c r="E7" s="171" t="s">
        <v>69</v>
      </c>
      <c r="F7" s="172">
        <v>46023</v>
      </c>
      <c r="G7" s="173">
        <v>24200</v>
      </c>
      <c r="H7" s="174">
        <v>3</v>
      </c>
      <c r="I7" s="174">
        <v>90</v>
      </c>
      <c r="J7" s="217">
        <v>339032</v>
      </c>
      <c r="K7" s="174">
        <v>500</v>
      </c>
      <c r="L7" s="47" t="s">
        <v>177</v>
      </c>
      <c r="M7" s="47" t="s">
        <v>70</v>
      </c>
      <c r="N7" s="191"/>
      <c r="O7" s="248"/>
      <c r="P7" s="246"/>
      <c r="Q7" s="249">
        <f>P4+P5+T5</f>
        <v>50859117.964692146</v>
      </c>
      <c r="R7" s="246"/>
      <c r="S7" s="246"/>
      <c r="T7" s="246"/>
      <c r="U7" s="246"/>
      <c r="V7" s="246"/>
      <c r="W7" s="191"/>
      <c r="X7" s="191"/>
      <c r="Y7" s="191"/>
    </row>
    <row r="8" spans="1:25" ht="74.25" customHeight="1" x14ac:dyDescent="0.25">
      <c r="A8" s="158" t="s">
        <v>66</v>
      </c>
      <c r="B8" s="170" t="s">
        <v>71</v>
      </c>
      <c r="C8" s="171" t="s">
        <v>32</v>
      </c>
      <c r="D8" s="25" t="s">
        <v>72</v>
      </c>
      <c r="E8" s="171" t="s">
        <v>69</v>
      </c>
      <c r="F8" s="245">
        <v>46054</v>
      </c>
      <c r="G8" s="173">
        <v>19100</v>
      </c>
      <c r="H8" s="174">
        <v>3</v>
      </c>
      <c r="I8" s="174">
        <v>90</v>
      </c>
      <c r="J8" s="217">
        <v>339030</v>
      </c>
      <c r="K8" s="174">
        <v>500</v>
      </c>
      <c r="L8" s="47" t="s">
        <v>177</v>
      </c>
      <c r="M8" s="47" t="s">
        <v>70</v>
      </c>
      <c r="P8" s="224"/>
      <c r="Q8" s="224"/>
    </row>
    <row r="9" spans="1:25" ht="83.25" customHeight="1" x14ac:dyDescent="0.25">
      <c r="A9" s="158" t="s">
        <v>66</v>
      </c>
      <c r="B9" s="170" t="s">
        <v>74</v>
      </c>
      <c r="C9" s="171" t="s">
        <v>32</v>
      </c>
      <c r="D9" s="25">
        <v>4000</v>
      </c>
      <c r="E9" s="171" t="s">
        <v>69</v>
      </c>
      <c r="F9" s="245">
        <v>46054</v>
      </c>
      <c r="G9" s="173">
        <v>500</v>
      </c>
      <c r="H9" s="174">
        <v>3</v>
      </c>
      <c r="I9" s="174">
        <v>90</v>
      </c>
      <c r="J9" s="217">
        <v>339030</v>
      </c>
      <c r="K9" s="174">
        <v>500</v>
      </c>
      <c r="L9" s="47" t="s">
        <v>177</v>
      </c>
      <c r="M9" s="47" t="s">
        <v>70</v>
      </c>
    </row>
    <row r="10" spans="1:25" ht="52.5" customHeight="1" x14ac:dyDescent="0.25">
      <c r="A10" s="158" t="s">
        <v>66</v>
      </c>
      <c r="B10" s="170" t="s">
        <v>76</v>
      </c>
      <c r="C10" s="171" t="s">
        <v>32</v>
      </c>
      <c r="D10" s="25">
        <v>1600</v>
      </c>
      <c r="E10" s="171" t="s">
        <v>69</v>
      </c>
      <c r="F10" s="172">
        <v>46054</v>
      </c>
      <c r="G10" s="173">
        <v>11600</v>
      </c>
      <c r="H10" s="174">
        <v>3</v>
      </c>
      <c r="I10" s="174">
        <v>90</v>
      </c>
      <c r="J10" s="217">
        <v>339030</v>
      </c>
      <c r="K10" s="174">
        <v>500</v>
      </c>
      <c r="L10" s="47" t="s">
        <v>177</v>
      </c>
      <c r="M10" s="47" t="s">
        <v>70</v>
      </c>
    </row>
    <row r="11" spans="1:25" ht="31.5" x14ac:dyDescent="0.25">
      <c r="A11" s="158" t="s">
        <v>66</v>
      </c>
      <c r="B11" s="170" t="s">
        <v>78</v>
      </c>
      <c r="C11" s="171" t="s">
        <v>79</v>
      </c>
      <c r="D11" s="25" t="s">
        <v>80</v>
      </c>
      <c r="E11" s="171" t="s">
        <v>69</v>
      </c>
      <c r="F11" s="172">
        <v>46082</v>
      </c>
      <c r="G11" s="173">
        <v>37200</v>
      </c>
      <c r="H11" s="174">
        <v>3</v>
      </c>
      <c r="I11" s="174">
        <v>90</v>
      </c>
      <c r="J11" s="217">
        <v>339039</v>
      </c>
      <c r="K11" s="174">
        <v>500</v>
      </c>
      <c r="L11" s="47" t="s">
        <v>177</v>
      </c>
      <c r="M11" s="47" t="s">
        <v>82</v>
      </c>
    </row>
    <row r="12" spans="1:25" ht="72.75" customHeight="1" x14ac:dyDescent="0.25">
      <c r="A12" s="158" t="s">
        <v>66</v>
      </c>
      <c r="B12" s="170" t="s">
        <v>83</v>
      </c>
      <c r="C12" s="171" t="s">
        <v>32</v>
      </c>
      <c r="D12" s="177" t="s">
        <v>84</v>
      </c>
      <c r="E12" s="171" t="s">
        <v>69</v>
      </c>
      <c r="F12" s="172">
        <v>46082</v>
      </c>
      <c r="G12" s="173">
        <v>200000</v>
      </c>
      <c r="H12" s="174">
        <v>3</v>
      </c>
      <c r="I12" s="174">
        <v>90</v>
      </c>
      <c r="J12" s="217">
        <v>339035</v>
      </c>
      <c r="K12" s="174">
        <v>500</v>
      </c>
      <c r="L12" s="25" t="s">
        <v>86</v>
      </c>
      <c r="M12" s="47" t="s">
        <v>87</v>
      </c>
    </row>
    <row r="13" spans="1:25" ht="15.75" x14ac:dyDescent="0.25">
      <c r="A13" s="158" t="s">
        <v>66</v>
      </c>
      <c r="B13" s="170" t="s">
        <v>88</v>
      </c>
      <c r="C13" s="171" t="s">
        <v>89</v>
      </c>
      <c r="D13" s="25" t="s">
        <v>90</v>
      </c>
      <c r="E13" s="171" t="s">
        <v>92</v>
      </c>
      <c r="F13" s="172">
        <v>46054</v>
      </c>
      <c r="G13" s="173">
        <v>664171.6</v>
      </c>
      <c r="H13" s="174">
        <v>3</v>
      </c>
      <c r="I13" s="174">
        <v>90</v>
      </c>
      <c r="J13" s="217">
        <v>339039</v>
      </c>
      <c r="K13" s="174">
        <v>500</v>
      </c>
      <c r="L13" s="47"/>
      <c r="M13" s="47" t="s">
        <v>93</v>
      </c>
    </row>
    <row r="14" spans="1:25" ht="94.5" x14ac:dyDescent="0.25">
      <c r="A14" s="159" t="s">
        <v>10</v>
      </c>
      <c r="B14" s="12" t="s">
        <v>11</v>
      </c>
      <c r="C14" s="12" t="s">
        <v>12</v>
      </c>
      <c r="D14" s="12">
        <v>84</v>
      </c>
      <c r="E14" s="13" t="s">
        <v>13</v>
      </c>
      <c r="F14" s="14">
        <v>45870</v>
      </c>
      <c r="G14" s="15">
        <v>3417</v>
      </c>
      <c r="H14" s="13">
        <v>3</v>
      </c>
      <c r="I14" s="13">
        <v>90</v>
      </c>
      <c r="J14" s="134">
        <v>339030</v>
      </c>
      <c r="K14" s="13">
        <v>500</v>
      </c>
      <c r="L14" s="1" t="s">
        <v>15</v>
      </c>
      <c r="M14" s="1" t="s">
        <v>16</v>
      </c>
    </row>
    <row r="15" spans="1:25" ht="94.5" x14ac:dyDescent="0.25">
      <c r="A15" s="159" t="s">
        <v>10</v>
      </c>
      <c r="B15" s="12" t="s">
        <v>17</v>
      </c>
      <c r="C15" s="12" t="s">
        <v>18</v>
      </c>
      <c r="D15" s="12">
        <v>831</v>
      </c>
      <c r="E15" s="13" t="s">
        <v>13</v>
      </c>
      <c r="F15" s="14">
        <v>45839</v>
      </c>
      <c r="G15" s="15">
        <v>6245</v>
      </c>
      <c r="H15" s="13">
        <v>3</v>
      </c>
      <c r="I15" s="13">
        <v>90</v>
      </c>
      <c r="J15" s="134">
        <v>339030</v>
      </c>
      <c r="K15" s="13">
        <v>500</v>
      </c>
      <c r="L15" s="16" t="s">
        <v>19</v>
      </c>
      <c r="M15" s="1" t="s">
        <v>16</v>
      </c>
    </row>
    <row r="16" spans="1:25" ht="94.5" x14ac:dyDescent="0.25">
      <c r="A16" s="159" t="s">
        <v>10</v>
      </c>
      <c r="B16" s="12" t="s">
        <v>20</v>
      </c>
      <c r="C16" s="12" t="s">
        <v>21</v>
      </c>
      <c r="D16" s="12">
        <v>680</v>
      </c>
      <c r="E16" s="13"/>
      <c r="F16" s="14">
        <v>45839</v>
      </c>
      <c r="G16" s="15">
        <v>13188</v>
      </c>
      <c r="H16" s="13">
        <v>3</v>
      </c>
      <c r="I16" s="13">
        <v>90</v>
      </c>
      <c r="J16" s="134">
        <v>339030</v>
      </c>
      <c r="K16" s="13">
        <v>500</v>
      </c>
      <c r="L16" s="1" t="s">
        <v>15</v>
      </c>
      <c r="M16" s="1" t="s">
        <v>16</v>
      </c>
    </row>
    <row r="17" spans="1:19" ht="94.5" x14ac:dyDescent="0.25">
      <c r="A17" s="159" t="s">
        <v>10</v>
      </c>
      <c r="B17" s="12" t="s">
        <v>22</v>
      </c>
      <c r="C17" s="12" t="s">
        <v>23</v>
      </c>
      <c r="D17" s="12">
        <v>783</v>
      </c>
      <c r="E17" s="13" t="s">
        <v>13</v>
      </c>
      <c r="F17" s="14">
        <v>45839</v>
      </c>
      <c r="G17" s="15">
        <v>16504</v>
      </c>
      <c r="H17" s="13">
        <v>3</v>
      </c>
      <c r="I17" s="13">
        <v>90</v>
      </c>
      <c r="J17" s="134">
        <v>339030</v>
      </c>
      <c r="K17" s="13">
        <v>500</v>
      </c>
      <c r="L17" s="16" t="s">
        <v>19</v>
      </c>
      <c r="M17" s="1" t="s">
        <v>16</v>
      </c>
    </row>
    <row r="18" spans="1:19" ht="15.75" x14ac:dyDescent="0.25">
      <c r="A18" s="159" t="s">
        <v>10</v>
      </c>
      <c r="B18" s="12" t="s">
        <v>24</v>
      </c>
      <c r="C18" s="17" t="s">
        <v>25</v>
      </c>
      <c r="D18" s="17">
        <v>18</v>
      </c>
      <c r="E18" s="13" t="s">
        <v>13</v>
      </c>
      <c r="F18" s="14">
        <v>45931</v>
      </c>
      <c r="G18" s="15">
        <v>1368</v>
      </c>
      <c r="H18" s="13">
        <v>3</v>
      </c>
      <c r="I18" s="13">
        <v>90</v>
      </c>
      <c r="J18" s="134">
        <v>339030</v>
      </c>
      <c r="K18" s="13">
        <v>500</v>
      </c>
      <c r="L18" s="16" t="s">
        <v>15</v>
      </c>
      <c r="M18" s="1" t="s">
        <v>26</v>
      </c>
    </row>
    <row r="19" spans="1:19" ht="63" x14ac:dyDescent="0.25">
      <c r="A19" s="159" t="s">
        <v>10</v>
      </c>
      <c r="B19" s="1" t="s">
        <v>27</v>
      </c>
      <c r="C19" s="13" t="s">
        <v>28</v>
      </c>
      <c r="D19" s="17">
        <v>7296</v>
      </c>
      <c r="E19" s="13" t="s">
        <v>13</v>
      </c>
      <c r="F19" s="14">
        <v>45658</v>
      </c>
      <c r="G19" s="15">
        <v>34292</v>
      </c>
      <c r="H19" s="18">
        <v>3</v>
      </c>
      <c r="I19" s="18">
        <v>90</v>
      </c>
      <c r="J19" s="237">
        <v>339049</v>
      </c>
      <c r="K19" s="18">
        <v>500</v>
      </c>
      <c r="L19" s="16" t="s">
        <v>19</v>
      </c>
      <c r="M19" s="1" t="s">
        <v>30</v>
      </c>
    </row>
    <row r="20" spans="1:19" ht="31.5" x14ac:dyDescent="0.25">
      <c r="A20" s="159" t="s">
        <v>10</v>
      </c>
      <c r="B20" s="1" t="s">
        <v>31</v>
      </c>
      <c r="C20" s="12" t="s">
        <v>32</v>
      </c>
      <c r="D20" s="12">
        <v>8</v>
      </c>
      <c r="E20" s="13" t="s">
        <v>13</v>
      </c>
      <c r="F20" s="14">
        <v>45717</v>
      </c>
      <c r="G20" s="15">
        <v>2650</v>
      </c>
      <c r="H20" s="18">
        <v>3</v>
      </c>
      <c r="I20" s="18">
        <v>90</v>
      </c>
      <c r="J20" s="237">
        <v>339040</v>
      </c>
      <c r="K20" s="18">
        <v>500</v>
      </c>
      <c r="L20" s="16" t="s">
        <v>15</v>
      </c>
      <c r="M20" s="1" t="s">
        <v>34</v>
      </c>
    </row>
    <row r="21" spans="1:19" ht="47.25" hidden="1" x14ac:dyDescent="0.25">
      <c r="A21" s="159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>
        <v>4</v>
      </c>
      <c r="I21" s="13">
        <v>90</v>
      </c>
      <c r="J21" s="134">
        <v>449052</v>
      </c>
      <c r="K21" s="13">
        <v>500</v>
      </c>
      <c r="L21" s="16" t="s">
        <v>19</v>
      </c>
      <c r="M21" s="1" t="s">
        <v>37</v>
      </c>
    </row>
    <row r="22" spans="1:19" ht="31.5" x14ac:dyDescent="0.25">
      <c r="A22" s="158" t="s">
        <v>38</v>
      </c>
      <c r="B22" s="47" t="s">
        <v>39</v>
      </c>
      <c r="C22" s="3" t="s">
        <v>40</v>
      </c>
      <c r="D22" s="3">
        <v>693</v>
      </c>
      <c r="E22" s="25" t="s">
        <v>13</v>
      </c>
      <c r="F22" s="48">
        <v>45809</v>
      </c>
      <c r="G22" s="49">
        <v>40708.300000000003</v>
      </c>
      <c r="H22" s="25">
        <v>3</v>
      </c>
      <c r="I22" s="25">
        <v>90</v>
      </c>
      <c r="J22" s="238">
        <v>339030</v>
      </c>
      <c r="K22" s="25">
        <v>500</v>
      </c>
      <c r="L22" s="3" t="s">
        <v>15</v>
      </c>
      <c r="M22" s="47" t="s">
        <v>41</v>
      </c>
    </row>
    <row r="23" spans="1:19" ht="47.25" x14ac:dyDescent="0.25">
      <c r="A23" s="159" t="s">
        <v>38</v>
      </c>
      <c r="B23" s="12" t="s">
        <v>42</v>
      </c>
      <c r="C23" s="12" t="s">
        <v>43</v>
      </c>
      <c r="D23" s="13">
        <v>15</v>
      </c>
      <c r="E23" s="13" t="s">
        <v>13</v>
      </c>
      <c r="F23" s="14">
        <v>45901</v>
      </c>
      <c r="G23" s="15">
        <v>15605.37</v>
      </c>
      <c r="H23" s="13">
        <v>3</v>
      </c>
      <c r="I23" s="13">
        <v>90</v>
      </c>
      <c r="J23" s="134">
        <v>339030</v>
      </c>
      <c r="K23" s="13">
        <v>500</v>
      </c>
      <c r="L23" s="16" t="s">
        <v>15</v>
      </c>
      <c r="M23" s="1" t="s">
        <v>45</v>
      </c>
    </row>
    <row r="24" spans="1:19" ht="31.5" x14ac:dyDescent="0.25">
      <c r="A24" s="159" t="s">
        <v>38</v>
      </c>
      <c r="B24" s="12" t="s">
        <v>46</v>
      </c>
      <c r="C24" s="35" t="s">
        <v>47</v>
      </c>
      <c r="D24" s="13">
        <v>3</v>
      </c>
      <c r="E24" s="13" t="s">
        <v>13</v>
      </c>
      <c r="F24" s="14">
        <v>45901</v>
      </c>
      <c r="G24" s="15">
        <v>10000</v>
      </c>
      <c r="H24" s="13">
        <v>3</v>
      </c>
      <c r="I24" s="13">
        <v>90</v>
      </c>
      <c r="J24" s="134">
        <v>339040</v>
      </c>
      <c r="K24" s="13">
        <v>500</v>
      </c>
      <c r="L24" s="16" t="s">
        <v>15</v>
      </c>
      <c r="M24" s="1" t="s">
        <v>48</v>
      </c>
    </row>
    <row r="25" spans="1:19" ht="78.75" x14ac:dyDescent="0.25">
      <c r="A25" s="12" t="s">
        <v>38</v>
      </c>
      <c r="B25" s="12" t="s">
        <v>49</v>
      </c>
      <c r="C25" s="178" t="s">
        <v>50</v>
      </c>
      <c r="D25" s="13">
        <v>4</v>
      </c>
      <c r="E25" s="14" t="s">
        <v>43</v>
      </c>
      <c r="F25" s="14">
        <v>46023</v>
      </c>
      <c r="G25" s="15">
        <v>20000</v>
      </c>
      <c r="H25" s="13">
        <v>3</v>
      </c>
      <c r="I25" s="13">
        <v>90</v>
      </c>
      <c r="J25" s="134">
        <v>339039</v>
      </c>
      <c r="K25" s="13">
        <v>500</v>
      </c>
      <c r="L25" s="1" t="s">
        <v>177</v>
      </c>
      <c r="M25" s="16" t="s">
        <v>51</v>
      </c>
    </row>
    <row r="26" spans="1:19" ht="77.25" customHeight="1" x14ac:dyDescent="0.25">
      <c r="A26" s="12" t="s">
        <v>38</v>
      </c>
      <c r="B26" s="12" t="s">
        <v>52</v>
      </c>
      <c r="C26" s="178" t="s">
        <v>53</v>
      </c>
      <c r="D26" s="13">
        <v>10</v>
      </c>
      <c r="E26" s="14" t="s">
        <v>43</v>
      </c>
      <c r="F26" s="14">
        <v>46023</v>
      </c>
      <c r="G26" s="15">
        <v>15000</v>
      </c>
      <c r="H26" s="13">
        <v>3</v>
      </c>
      <c r="I26" s="13">
        <v>90</v>
      </c>
      <c r="J26" s="134">
        <v>339039</v>
      </c>
      <c r="K26" s="13">
        <v>500</v>
      </c>
      <c r="L26" s="13" t="s">
        <v>19</v>
      </c>
      <c r="M26" s="16" t="s">
        <v>51</v>
      </c>
    </row>
    <row r="27" spans="1:19" ht="31.5" hidden="1" x14ac:dyDescent="0.25">
      <c r="A27" s="159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>
        <v>4</v>
      </c>
      <c r="I27" s="13">
        <v>90</v>
      </c>
      <c r="J27" s="134">
        <v>449040</v>
      </c>
      <c r="K27" s="13">
        <v>500</v>
      </c>
      <c r="L27" s="16" t="s">
        <v>15</v>
      </c>
      <c r="M27" s="1" t="s">
        <v>57</v>
      </c>
    </row>
    <row r="28" spans="1:19" ht="31.5" hidden="1" x14ac:dyDescent="0.25">
      <c r="A28" s="159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>
        <v>4</v>
      </c>
      <c r="I28" s="25">
        <v>90</v>
      </c>
      <c r="J28" s="238">
        <v>449052</v>
      </c>
      <c r="K28" s="25">
        <v>500</v>
      </c>
      <c r="L28" s="16" t="s">
        <v>15</v>
      </c>
      <c r="M28" s="47" t="s">
        <v>60</v>
      </c>
      <c r="S28" s="224">
        <f>T5+P4+P5</f>
        <v>50859117.964692146</v>
      </c>
    </row>
    <row r="29" spans="1:19" ht="31.5" x14ac:dyDescent="0.25">
      <c r="A29" s="158" t="s">
        <v>10</v>
      </c>
      <c r="B29" s="3" t="s">
        <v>165</v>
      </c>
      <c r="C29" s="4" t="s">
        <v>43</v>
      </c>
      <c r="D29" s="5">
        <v>12</v>
      </c>
      <c r="E29" s="6" t="s">
        <v>43</v>
      </c>
      <c r="F29" s="4" t="s">
        <v>61</v>
      </c>
      <c r="G29" s="7">
        <v>100000</v>
      </c>
      <c r="H29" s="25">
        <v>3</v>
      </c>
      <c r="I29" s="25">
        <v>90</v>
      </c>
      <c r="J29" s="238">
        <v>339039</v>
      </c>
      <c r="K29" s="25">
        <v>500</v>
      </c>
      <c r="L29" s="8" t="s">
        <v>62</v>
      </c>
      <c r="M29" s="3" t="s">
        <v>63</v>
      </c>
    </row>
    <row r="30" spans="1:19" ht="31.5" x14ac:dyDescent="0.25">
      <c r="A30" s="159" t="s">
        <v>10</v>
      </c>
      <c r="B30" s="12" t="s">
        <v>180</v>
      </c>
      <c r="C30" s="125" t="s">
        <v>181</v>
      </c>
      <c r="D30" s="126">
        <v>2500</v>
      </c>
      <c r="E30" s="104" t="s">
        <v>137</v>
      </c>
      <c r="F30" s="127">
        <v>46023</v>
      </c>
      <c r="G30" s="15">
        <v>65000</v>
      </c>
      <c r="H30" s="13">
        <v>3</v>
      </c>
      <c r="I30" s="13">
        <v>90</v>
      </c>
      <c r="J30" s="134">
        <v>339039</v>
      </c>
      <c r="K30" s="13">
        <v>500</v>
      </c>
      <c r="L30" s="104" t="s">
        <v>19</v>
      </c>
      <c r="M30" s="12" t="s">
        <v>182</v>
      </c>
    </row>
    <row r="31" spans="1:19" ht="31.5" x14ac:dyDescent="0.25">
      <c r="A31" s="159" t="s">
        <v>10</v>
      </c>
      <c r="B31" s="12" t="s">
        <v>183</v>
      </c>
      <c r="C31" s="125" t="s">
        <v>184</v>
      </c>
      <c r="D31" s="126">
        <v>190000</v>
      </c>
      <c r="E31" s="104" t="s">
        <v>137</v>
      </c>
      <c r="F31" s="127">
        <v>46023</v>
      </c>
      <c r="G31" s="15">
        <v>170700</v>
      </c>
      <c r="H31" s="13">
        <v>3</v>
      </c>
      <c r="I31" s="13">
        <v>90</v>
      </c>
      <c r="J31" s="134">
        <v>339039</v>
      </c>
      <c r="K31" s="13">
        <v>500</v>
      </c>
      <c r="L31" s="104" t="s">
        <v>19</v>
      </c>
      <c r="M31" s="12" t="s">
        <v>185</v>
      </c>
    </row>
    <row r="32" spans="1:19" ht="31.5" x14ac:dyDescent="0.25">
      <c r="A32" s="159" t="s">
        <v>10</v>
      </c>
      <c r="B32" s="12" t="s">
        <v>186</v>
      </c>
      <c r="C32" s="125" t="s">
        <v>32</v>
      </c>
      <c r="D32" s="103">
        <v>1</v>
      </c>
      <c r="E32" s="104" t="s">
        <v>137</v>
      </c>
      <c r="F32" s="127">
        <v>46252</v>
      </c>
      <c r="G32" s="15">
        <v>28000</v>
      </c>
      <c r="H32" s="13">
        <v>3</v>
      </c>
      <c r="I32" s="13">
        <v>90</v>
      </c>
      <c r="J32" s="134">
        <v>339033</v>
      </c>
      <c r="K32" s="13">
        <v>500</v>
      </c>
      <c r="L32" s="104" t="s">
        <v>86</v>
      </c>
      <c r="M32" s="16" t="s">
        <v>187</v>
      </c>
    </row>
    <row r="33" spans="1:13" ht="31.5" x14ac:dyDescent="0.25">
      <c r="A33" s="159" t="s">
        <v>10</v>
      </c>
      <c r="B33" s="12" t="s">
        <v>188</v>
      </c>
      <c r="C33" s="125" t="s">
        <v>189</v>
      </c>
      <c r="D33" s="6">
        <v>14</v>
      </c>
      <c r="E33" s="104" t="s">
        <v>137</v>
      </c>
      <c r="F33" s="127">
        <v>46039</v>
      </c>
      <c r="G33" s="133">
        <v>7500</v>
      </c>
      <c r="H33" s="13">
        <v>3</v>
      </c>
      <c r="I33" s="13">
        <v>90</v>
      </c>
      <c r="J33" s="134">
        <v>339039</v>
      </c>
      <c r="K33" s="13">
        <v>500</v>
      </c>
      <c r="L33" s="16" t="s">
        <v>15</v>
      </c>
      <c r="M33" s="16" t="s">
        <v>190</v>
      </c>
    </row>
    <row r="34" spans="1:13" ht="63" x14ac:dyDescent="0.25">
      <c r="A34" s="159" t="s">
        <v>10</v>
      </c>
      <c r="B34" s="12" t="s">
        <v>191</v>
      </c>
      <c r="C34" s="135" t="s">
        <v>32</v>
      </c>
      <c r="D34" s="6">
        <v>1</v>
      </c>
      <c r="E34" s="104" t="s">
        <v>137</v>
      </c>
      <c r="F34" s="127">
        <v>46072</v>
      </c>
      <c r="G34" s="133">
        <v>12000</v>
      </c>
      <c r="H34" s="13">
        <v>3</v>
      </c>
      <c r="I34" s="13">
        <v>90</v>
      </c>
      <c r="J34" s="134">
        <v>339039</v>
      </c>
      <c r="K34" s="13">
        <v>500</v>
      </c>
      <c r="L34" s="16" t="s">
        <v>15</v>
      </c>
      <c r="M34" s="12" t="s">
        <v>192</v>
      </c>
    </row>
    <row r="35" spans="1:13" ht="31.5" x14ac:dyDescent="0.25">
      <c r="A35" s="159" t="s">
        <v>10</v>
      </c>
      <c r="B35" s="12" t="s">
        <v>193</v>
      </c>
      <c r="C35" s="135" t="s">
        <v>32</v>
      </c>
      <c r="D35" s="6">
        <v>1</v>
      </c>
      <c r="E35" s="104" t="s">
        <v>137</v>
      </c>
      <c r="F35" s="127">
        <v>46191</v>
      </c>
      <c r="G35" s="133">
        <v>60000</v>
      </c>
      <c r="H35" s="13">
        <v>3</v>
      </c>
      <c r="I35" s="13">
        <v>90</v>
      </c>
      <c r="J35" s="134">
        <v>339033</v>
      </c>
      <c r="K35" s="13">
        <v>500</v>
      </c>
      <c r="L35" s="104" t="s">
        <v>19</v>
      </c>
      <c r="M35" s="12" t="s">
        <v>194</v>
      </c>
    </row>
    <row r="36" spans="1:13" ht="63" x14ac:dyDescent="0.25">
      <c r="A36" s="159" t="s">
        <v>10</v>
      </c>
      <c r="B36" s="12" t="s">
        <v>195</v>
      </c>
      <c r="C36" s="135" t="s">
        <v>196</v>
      </c>
      <c r="D36" s="136">
        <v>11000</v>
      </c>
      <c r="E36" s="104" t="s">
        <v>137</v>
      </c>
      <c r="F36" s="127">
        <v>46293</v>
      </c>
      <c r="G36" s="133">
        <v>80850</v>
      </c>
      <c r="H36" s="13">
        <v>3</v>
      </c>
      <c r="I36" s="13">
        <v>90</v>
      </c>
      <c r="J36" s="134">
        <v>339030</v>
      </c>
      <c r="K36" s="13">
        <v>500</v>
      </c>
      <c r="L36" s="16" t="s">
        <v>197</v>
      </c>
      <c r="M36" s="12" t="s">
        <v>198</v>
      </c>
    </row>
    <row r="37" spans="1:13" ht="31.5" x14ac:dyDescent="0.25">
      <c r="A37" s="159" t="s">
        <v>10</v>
      </c>
      <c r="B37" s="12" t="s">
        <v>199</v>
      </c>
      <c r="C37" s="135" t="s">
        <v>32</v>
      </c>
      <c r="D37" s="6">
        <v>195</v>
      </c>
      <c r="E37" s="104" t="s">
        <v>137</v>
      </c>
      <c r="F37" s="127">
        <v>47549</v>
      </c>
      <c r="G37" s="133">
        <v>30000</v>
      </c>
      <c r="H37" s="13">
        <v>3</v>
      </c>
      <c r="I37" s="13">
        <v>91</v>
      </c>
      <c r="J37" s="134">
        <v>339139</v>
      </c>
      <c r="K37" s="13">
        <v>500</v>
      </c>
      <c r="L37" s="16" t="s">
        <v>201</v>
      </c>
      <c r="M37" s="1" t="s">
        <v>202</v>
      </c>
    </row>
    <row r="38" spans="1:13" ht="31.5" x14ac:dyDescent="0.25">
      <c r="A38" s="159" t="s">
        <v>10</v>
      </c>
      <c r="B38" s="12" t="s">
        <v>203</v>
      </c>
      <c r="C38" s="133" t="s">
        <v>32</v>
      </c>
      <c r="D38" s="103">
        <v>1</v>
      </c>
      <c r="E38" s="16" t="s">
        <v>137</v>
      </c>
      <c r="F38" s="127">
        <v>46049</v>
      </c>
      <c r="G38" s="133">
        <v>18000</v>
      </c>
      <c r="H38" s="13">
        <v>3</v>
      </c>
      <c r="I38" s="13">
        <v>90</v>
      </c>
      <c r="J38" s="134">
        <v>339040</v>
      </c>
      <c r="K38" s="13">
        <v>500</v>
      </c>
      <c r="L38" s="16" t="s">
        <v>204</v>
      </c>
      <c r="M38" s="12" t="s">
        <v>205</v>
      </c>
    </row>
    <row r="39" spans="1:13" ht="31.5" x14ac:dyDescent="0.25">
      <c r="A39" s="159" t="s">
        <v>240</v>
      </c>
      <c r="B39" s="12" t="s">
        <v>207</v>
      </c>
      <c r="C39" s="222" t="s">
        <v>208</v>
      </c>
      <c r="D39" s="6">
        <v>4</v>
      </c>
      <c r="E39" s="16" t="s">
        <v>137</v>
      </c>
      <c r="F39" s="127">
        <v>46327</v>
      </c>
      <c r="G39" s="133">
        <v>630000</v>
      </c>
      <c r="H39" s="13">
        <v>3</v>
      </c>
      <c r="I39" s="13">
        <v>90</v>
      </c>
      <c r="J39" s="134">
        <v>339037</v>
      </c>
      <c r="K39" s="13">
        <v>500</v>
      </c>
      <c r="L39" s="16" t="s">
        <v>209</v>
      </c>
      <c r="M39" s="12" t="s">
        <v>210</v>
      </c>
    </row>
    <row r="40" spans="1:13" ht="63" x14ac:dyDescent="0.25">
      <c r="A40" s="159" t="s">
        <v>241</v>
      </c>
      <c r="B40" s="12" t="s">
        <v>212</v>
      </c>
      <c r="C40" s="125" t="s">
        <v>32</v>
      </c>
      <c r="D40" s="103">
        <v>1</v>
      </c>
      <c r="E40" s="16" t="s">
        <v>137</v>
      </c>
      <c r="F40" s="127">
        <v>46364</v>
      </c>
      <c r="G40" s="133">
        <v>330000</v>
      </c>
      <c r="H40" s="13">
        <v>3</v>
      </c>
      <c r="I40" s="13">
        <v>90</v>
      </c>
      <c r="J40" s="134">
        <v>339037</v>
      </c>
      <c r="K40" s="13">
        <v>500</v>
      </c>
      <c r="L40" s="16" t="s">
        <v>213</v>
      </c>
      <c r="M40" s="12" t="s">
        <v>214</v>
      </c>
    </row>
    <row r="41" spans="1:13" ht="31.5" x14ac:dyDescent="0.25">
      <c r="A41" s="159" t="s">
        <v>10</v>
      </c>
      <c r="B41" s="12" t="s">
        <v>215</v>
      </c>
      <c r="C41" s="125" t="s">
        <v>32</v>
      </c>
      <c r="D41" s="103">
        <v>24</v>
      </c>
      <c r="E41" s="16" t="s">
        <v>137</v>
      </c>
      <c r="F41" s="127">
        <v>46209</v>
      </c>
      <c r="G41" s="15">
        <v>1000</v>
      </c>
      <c r="H41" s="13">
        <v>3</v>
      </c>
      <c r="I41" s="13">
        <v>90</v>
      </c>
      <c r="J41" s="134">
        <v>339039</v>
      </c>
      <c r="K41" s="13">
        <v>500</v>
      </c>
      <c r="L41" s="104" t="s">
        <v>216</v>
      </c>
      <c r="M41" s="12" t="s">
        <v>217</v>
      </c>
    </row>
    <row r="42" spans="1:13" ht="63" x14ac:dyDescent="0.25">
      <c r="A42" s="159" t="s">
        <v>10</v>
      </c>
      <c r="B42" s="12" t="s">
        <v>218</v>
      </c>
      <c r="C42" s="125" t="s">
        <v>32</v>
      </c>
      <c r="D42" s="6">
        <v>1</v>
      </c>
      <c r="E42" s="16" t="s">
        <v>137</v>
      </c>
      <c r="F42" s="127">
        <v>46121</v>
      </c>
      <c r="G42" s="15">
        <v>200000</v>
      </c>
      <c r="H42" s="13">
        <v>3</v>
      </c>
      <c r="I42" s="13">
        <v>90</v>
      </c>
      <c r="J42" s="134">
        <v>339033</v>
      </c>
      <c r="K42" s="13">
        <v>500</v>
      </c>
      <c r="L42" s="104" t="s">
        <v>19</v>
      </c>
      <c r="M42" s="12" t="s">
        <v>219</v>
      </c>
    </row>
    <row r="43" spans="1:13" ht="78.75" x14ac:dyDescent="0.25">
      <c r="A43" s="159" t="s">
        <v>10</v>
      </c>
      <c r="B43" s="12" t="s">
        <v>220</v>
      </c>
      <c r="C43" s="125" t="s">
        <v>32</v>
      </c>
      <c r="D43" s="103">
        <v>1</v>
      </c>
      <c r="E43" s="16" t="s">
        <v>137</v>
      </c>
      <c r="F43" s="127">
        <v>45767</v>
      </c>
      <c r="G43" s="15">
        <v>7000</v>
      </c>
      <c r="H43" s="13">
        <v>3</v>
      </c>
      <c r="I43" s="13">
        <v>90</v>
      </c>
      <c r="J43" s="134">
        <v>339039</v>
      </c>
      <c r="K43" s="13">
        <v>500</v>
      </c>
      <c r="L43" s="104" t="s">
        <v>221</v>
      </c>
      <c r="M43" s="12" t="s">
        <v>222</v>
      </c>
    </row>
    <row r="44" spans="1:13" ht="31.5" x14ac:dyDescent="0.25">
      <c r="A44" s="159" t="s">
        <v>10</v>
      </c>
      <c r="B44" s="12" t="s">
        <v>223</v>
      </c>
      <c r="C44" s="125" t="s">
        <v>32</v>
      </c>
      <c r="D44" s="103">
        <v>1</v>
      </c>
      <c r="E44" s="16" t="s">
        <v>137</v>
      </c>
      <c r="F44" s="127">
        <v>46254</v>
      </c>
      <c r="G44" s="15">
        <v>35300</v>
      </c>
      <c r="H44" s="13">
        <v>3</v>
      </c>
      <c r="I44" s="13">
        <v>90</v>
      </c>
      <c r="J44" s="134">
        <v>339033</v>
      </c>
      <c r="K44" s="13">
        <v>500</v>
      </c>
      <c r="L44" s="104" t="s">
        <v>86</v>
      </c>
      <c r="M44" s="12" t="s">
        <v>224</v>
      </c>
    </row>
    <row r="45" spans="1:13" ht="31.5" x14ac:dyDescent="0.25">
      <c r="A45" s="159" t="s">
        <v>239</v>
      </c>
      <c r="B45" s="12" t="s">
        <v>225</v>
      </c>
      <c r="C45" s="125" t="s">
        <v>189</v>
      </c>
      <c r="D45" s="103">
        <v>1</v>
      </c>
      <c r="E45" s="3" t="s">
        <v>137</v>
      </c>
      <c r="F45" s="127">
        <v>46365</v>
      </c>
      <c r="G45" s="138">
        <v>125</v>
      </c>
      <c r="H45" s="13">
        <v>3</v>
      </c>
      <c r="I45" s="13">
        <v>90</v>
      </c>
      <c r="J45" s="134">
        <v>339039</v>
      </c>
      <c r="K45" s="13">
        <v>500</v>
      </c>
      <c r="L45" s="12" t="s">
        <v>226</v>
      </c>
      <c r="M45" s="12" t="s">
        <v>227</v>
      </c>
    </row>
    <row r="46" spans="1:13" ht="31.5" x14ac:dyDescent="0.25">
      <c r="A46" s="159" t="s">
        <v>239</v>
      </c>
      <c r="B46" s="12" t="s">
        <v>225</v>
      </c>
      <c r="C46" s="125" t="s">
        <v>189</v>
      </c>
      <c r="D46" s="103">
        <v>1</v>
      </c>
      <c r="E46" s="3" t="s">
        <v>137</v>
      </c>
      <c r="F46" s="127">
        <v>46369</v>
      </c>
      <c r="G46" s="138">
        <v>315</v>
      </c>
      <c r="H46" s="13">
        <v>3</v>
      </c>
      <c r="I46" s="13">
        <v>90</v>
      </c>
      <c r="J46" s="134">
        <v>339039</v>
      </c>
      <c r="K46" s="13">
        <v>500</v>
      </c>
      <c r="L46" s="12" t="s">
        <v>226</v>
      </c>
      <c r="M46" s="12" t="s">
        <v>227</v>
      </c>
    </row>
    <row r="47" spans="1:13" ht="110.25" x14ac:dyDescent="0.25">
      <c r="A47" s="159" t="s">
        <v>10</v>
      </c>
      <c r="B47" s="12" t="s">
        <v>228</v>
      </c>
      <c r="C47" s="139" t="s">
        <v>229</v>
      </c>
      <c r="D47" s="5">
        <v>42000</v>
      </c>
      <c r="E47" s="12" t="s">
        <v>137</v>
      </c>
      <c r="F47" s="127">
        <v>46785</v>
      </c>
      <c r="G47" s="15">
        <v>25000</v>
      </c>
      <c r="H47" s="13">
        <v>3</v>
      </c>
      <c r="I47" s="13">
        <v>90</v>
      </c>
      <c r="J47" s="134">
        <v>339040</v>
      </c>
      <c r="K47" s="13">
        <v>500</v>
      </c>
      <c r="L47" s="104" t="s">
        <v>204</v>
      </c>
      <c r="M47" s="12" t="s">
        <v>230</v>
      </c>
    </row>
    <row r="48" spans="1:13" ht="47.25" x14ac:dyDescent="0.25">
      <c r="A48" s="159" t="s">
        <v>10</v>
      </c>
      <c r="B48" s="12" t="s">
        <v>231</v>
      </c>
      <c r="C48" s="139" t="s">
        <v>232</v>
      </c>
      <c r="D48" s="179">
        <v>4</v>
      </c>
      <c r="E48" s="12" t="s">
        <v>137</v>
      </c>
      <c r="F48" s="127">
        <v>46063</v>
      </c>
      <c r="G48" s="15">
        <v>270000</v>
      </c>
      <c r="H48" s="13">
        <v>3</v>
      </c>
      <c r="I48" s="13">
        <v>90</v>
      </c>
      <c r="J48" s="134">
        <v>339037</v>
      </c>
      <c r="K48" s="13">
        <v>500</v>
      </c>
      <c r="L48" s="104" t="s">
        <v>19</v>
      </c>
      <c r="M48" s="12" t="s">
        <v>233</v>
      </c>
    </row>
    <row r="49" spans="1:19" ht="47.25" x14ac:dyDescent="0.25">
      <c r="A49" s="158" t="s">
        <v>238</v>
      </c>
      <c r="B49" s="47" t="s">
        <v>301</v>
      </c>
      <c r="C49" s="4" t="s">
        <v>32</v>
      </c>
      <c r="D49" s="13">
        <v>1</v>
      </c>
      <c r="E49" s="104" t="s">
        <v>69</v>
      </c>
      <c r="F49" s="127">
        <v>46023</v>
      </c>
      <c r="G49" s="15">
        <v>15000</v>
      </c>
      <c r="H49" s="13">
        <v>3</v>
      </c>
      <c r="I49" s="13">
        <v>90</v>
      </c>
      <c r="J49" s="134">
        <v>339039</v>
      </c>
      <c r="K49" s="13">
        <v>500</v>
      </c>
      <c r="L49" s="8" t="s">
        <v>235</v>
      </c>
      <c r="M49" s="47" t="s">
        <v>236</v>
      </c>
    </row>
    <row r="50" spans="1:19" ht="94.5" x14ac:dyDescent="0.25">
      <c r="A50" s="47" t="s">
        <v>95</v>
      </c>
      <c r="B50" s="149" t="s">
        <v>96</v>
      </c>
      <c r="C50" s="47" t="s">
        <v>97</v>
      </c>
      <c r="D50" s="47">
        <v>1</v>
      </c>
      <c r="E50" s="150" t="s">
        <v>243</v>
      </c>
      <c r="F50" s="160" t="s">
        <v>242</v>
      </c>
      <c r="G50" s="151">
        <v>508420</v>
      </c>
      <c r="H50" s="47">
        <v>3</v>
      </c>
      <c r="I50" s="47">
        <v>90</v>
      </c>
      <c r="J50" s="239">
        <v>339039</v>
      </c>
      <c r="K50" s="47">
        <v>500</v>
      </c>
      <c r="L50" s="47" t="s">
        <v>177</v>
      </c>
      <c r="M50" s="149" t="s">
        <v>100</v>
      </c>
    </row>
    <row r="51" spans="1:19" ht="94.5" x14ac:dyDescent="0.25">
      <c r="A51" s="47" t="s">
        <v>95</v>
      </c>
      <c r="B51" s="149" t="s">
        <v>101</v>
      </c>
      <c r="C51" s="47" t="s">
        <v>97</v>
      </c>
      <c r="D51" s="153">
        <v>1</v>
      </c>
      <c r="E51" s="150" t="s">
        <v>69</v>
      </c>
      <c r="F51" s="160" t="s">
        <v>244</v>
      </c>
      <c r="G51" s="151">
        <v>600000</v>
      </c>
      <c r="H51" s="47">
        <v>3</v>
      </c>
      <c r="I51" s="47">
        <v>90</v>
      </c>
      <c r="J51" s="239">
        <v>339039</v>
      </c>
      <c r="K51" s="47">
        <v>500</v>
      </c>
      <c r="L51" s="47" t="s">
        <v>177</v>
      </c>
      <c r="M51" s="149" t="s">
        <v>100</v>
      </c>
    </row>
    <row r="52" spans="1:19" ht="94.5" x14ac:dyDescent="0.25">
      <c r="A52" s="47" t="s">
        <v>95</v>
      </c>
      <c r="B52" s="149" t="s">
        <v>102</v>
      </c>
      <c r="C52" s="47" t="s">
        <v>97</v>
      </c>
      <c r="D52" s="153">
        <v>1</v>
      </c>
      <c r="E52" s="154" t="s">
        <v>69</v>
      </c>
      <c r="F52" s="160" t="s">
        <v>245</v>
      </c>
      <c r="G52" s="151">
        <v>150000</v>
      </c>
      <c r="H52" s="47">
        <v>3</v>
      </c>
      <c r="I52" s="47">
        <v>90</v>
      </c>
      <c r="J52" s="239">
        <v>339039</v>
      </c>
      <c r="K52" s="47">
        <v>500</v>
      </c>
      <c r="L52" s="47" t="s">
        <v>177</v>
      </c>
      <c r="M52" s="149" t="s">
        <v>100</v>
      </c>
    </row>
    <row r="53" spans="1:19" ht="94.5" x14ac:dyDescent="0.25">
      <c r="A53" s="47" t="s">
        <v>95</v>
      </c>
      <c r="B53" s="149" t="s">
        <v>103</v>
      </c>
      <c r="C53" s="47" t="s">
        <v>97</v>
      </c>
      <c r="D53" s="153">
        <v>1</v>
      </c>
      <c r="E53" s="150">
        <v>600000</v>
      </c>
      <c r="F53" s="151" t="s">
        <v>98</v>
      </c>
      <c r="G53" s="151">
        <v>46235</v>
      </c>
      <c r="H53" s="47">
        <v>3</v>
      </c>
      <c r="I53" s="47">
        <v>90</v>
      </c>
      <c r="J53" s="239">
        <v>339039</v>
      </c>
      <c r="K53" s="47">
        <v>500</v>
      </c>
      <c r="L53" s="47" t="s">
        <v>177</v>
      </c>
      <c r="M53" s="149" t="s">
        <v>100</v>
      </c>
    </row>
    <row r="54" spans="1:19" ht="94.5" x14ac:dyDescent="0.25">
      <c r="A54" s="47" t="s">
        <v>95</v>
      </c>
      <c r="B54" s="149" t="s">
        <v>104</v>
      </c>
      <c r="C54" s="47" t="s">
        <v>97</v>
      </c>
      <c r="D54" s="153">
        <v>1</v>
      </c>
      <c r="E54" s="152">
        <v>46266</v>
      </c>
      <c r="F54" s="151" t="s">
        <v>98</v>
      </c>
      <c r="G54" s="151">
        <v>450000</v>
      </c>
      <c r="H54" s="47">
        <v>3</v>
      </c>
      <c r="I54" s="47">
        <v>90</v>
      </c>
      <c r="J54" s="239">
        <v>339039</v>
      </c>
      <c r="K54" s="47">
        <v>500</v>
      </c>
      <c r="L54" s="47" t="s">
        <v>177</v>
      </c>
      <c r="M54" s="149" t="s">
        <v>100</v>
      </c>
    </row>
    <row r="55" spans="1:19" ht="94.5" x14ac:dyDescent="0.25">
      <c r="A55" s="47" t="s">
        <v>95</v>
      </c>
      <c r="B55" s="149" t="s">
        <v>105</v>
      </c>
      <c r="C55" s="47" t="s">
        <v>97</v>
      </c>
      <c r="D55" s="153">
        <v>1</v>
      </c>
      <c r="E55" s="152">
        <v>46327</v>
      </c>
      <c r="F55" s="151" t="s">
        <v>98</v>
      </c>
      <c r="G55" s="151">
        <v>300000</v>
      </c>
      <c r="H55" s="47">
        <v>3</v>
      </c>
      <c r="I55" s="47">
        <v>90</v>
      </c>
      <c r="J55" s="239">
        <v>339039</v>
      </c>
      <c r="K55" s="47">
        <v>500</v>
      </c>
      <c r="L55" s="47" t="s">
        <v>177</v>
      </c>
      <c r="M55" s="149" t="s">
        <v>100</v>
      </c>
    </row>
    <row r="56" spans="1:19" ht="157.5" x14ac:dyDescent="0.25">
      <c r="A56" s="47" t="s">
        <v>95</v>
      </c>
      <c r="B56" s="149" t="s">
        <v>106</v>
      </c>
      <c r="C56" s="47" t="s">
        <v>97</v>
      </c>
      <c r="D56" s="47">
        <v>1</v>
      </c>
      <c r="E56" s="152">
        <v>46023</v>
      </c>
      <c r="F56" s="151" t="s">
        <v>92</v>
      </c>
      <c r="G56" s="151">
        <v>1500000</v>
      </c>
      <c r="H56" s="47">
        <v>3</v>
      </c>
      <c r="I56" s="47">
        <v>90</v>
      </c>
      <c r="J56" s="239">
        <v>339039</v>
      </c>
      <c r="K56" s="47">
        <v>500</v>
      </c>
      <c r="L56" s="47" t="s">
        <v>177</v>
      </c>
      <c r="M56" s="149" t="s">
        <v>107</v>
      </c>
    </row>
    <row r="57" spans="1:19" ht="63" x14ac:dyDescent="0.25">
      <c r="A57" s="47" t="s">
        <v>95</v>
      </c>
      <c r="B57" s="149" t="s">
        <v>108</v>
      </c>
      <c r="C57" s="47" t="s">
        <v>97</v>
      </c>
      <c r="D57" s="155">
        <v>50000</v>
      </c>
      <c r="E57" s="152">
        <v>46113</v>
      </c>
      <c r="F57" s="151" t="s">
        <v>98</v>
      </c>
      <c r="G57" s="151">
        <v>1000000</v>
      </c>
      <c r="H57" s="47">
        <v>3</v>
      </c>
      <c r="I57" s="47">
        <v>90</v>
      </c>
      <c r="J57" s="239">
        <v>339032</v>
      </c>
      <c r="K57" s="47">
        <v>500</v>
      </c>
      <c r="L57" s="47" t="s">
        <v>177</v>
      </c>
      <c r="M57" s="149" t="s">
        <v>110</v>
      </c>
    </row>
    <row r="58" spans="1:19" ht="63" x14ac:dyDescent="0.25">
      <c r="A58" s="47" t="s">
        <v>95</v>
      </c>
      <c r="B58" s="149" t="s">
        <v>111</v>
      </c>
      <c r="C58" s="47" t="s">
        <v>97</v>
      </c>
      <c r="D58" s="47">
        <v>1</v>
      </c>
      <c r="E58" s="152">
        <v>46023</v>
      </c>
      <c r="F58" s="151" t="s">
        <v>98</v>
      </c>
      <c r="G58" s="151">
        <v>500000</v>
      </c>
      <c r="H58" s="47">
        <v>3</v>
      </c>
      <c r="I58" s="47">
        <v>90</v>
      </c>
      <c r="J58" s="239">
        <v>339032</v>
      </c>
      <c r="K58" s="47">
        <v>500</v>
      </c>
      <c r="L58" s="47" t="s">
        <v>138</v>
      </c>
      <c r="M58" s="149" t="s">
        <v>112</v>
      </c>
    </row>
    <row r="59" spans="1:19" ht="141.75" hidden="1" x14ac:dyDescent="0.25">
      <c r="A59" s="47" t="s">
        <v>95</v>
      </c>
      <c r="B59" s="149" t="s">
        <v>118</v>
      </c>
      <c r="C59" s="47" t="s">
        <v>32</v>
      </c>
      <c r="D59" s="47">
        <v>1</v>
      </c>
      <c r="E59" s="152">
        <v>46054</v>
      </c>
      <c r="F59" s="151" t="s">
        <v>98</v>
      </c>
      <c r="G59" s="151">
        <v>65000</v>
      </c>
      <c r="H59" s="156">
        <v>4</v>
      </c>
      <c r="I59" s="156">
        <v>90</v>
      </c>
      <c r="J59" s="240">
        <v>449052</v>
      </c>
      <c r="K59" s="156">
        <v>500</v>
      </c>
      <c r="L59" s="47" t="s">
        <v>177</v>
      </c>
      <c r="M59" s="157" t="s">
        <v>119</v>
      </c>
      <c r="S59" s="224">
        <f>P4+P5+T5</f>
        <v>50859117.964692146</v>
      </c>
    </row>
    <row r="60" spans="1:19" ht="25.5" x14ac:dyDescent="0.25">
      <c r="A60" s="99" t="s">
        <v>120</v>
      </c>
      <c r="B60" s="99" t="s">
        <v>121</v>
      </c>
      <c r="C60" s="99" t="s">
        <v>43</v>
      </c>
      <c r="D60" s="100">
        <v>1</v>
      </c>
      <c r="E60" s="101" t="s">
        <v>98</v>
      </c>
      <c r="F60" s="102">
        <v>46143</v>
      </c>
      <c r="G60" s="101">
        <v>50000</v>
      </c>
      <c r="H60" s="99">
        <v>3</v>
      </c>
      <c r="I60" s="99">
        <v>90</v>
      </c>
      <c r="J60" s="241">
        <v>339047</v>
      </c>
      <c r="K60" s="244">
        <v>759</v>
      </c>
      <c r="L60" s="244" t="s">
        <v>123</v>
      </c>
      <c r="M60" s="244" t="s">
        <v>124</v>
      </c>
    </row>
    <row r="61" spans="1:19" ht="25.5" x14ac:dyDescent="0.25">
      <c r="A61" s="99" t="s">
        <v>120</v>
      </c>
      <c r="B61" s="99" t="s">
        <v>125</v>
      </c>
      <c r="C61" s="99" t="s">
        <v>43</v>
      </c>
      <c r="D61" s="100">
        <v>1</v>
      </c>
      <c r="E61" s="101" t="s">
        <v>98</v>
      </c>
      <c r="F61" s="102">
        <v>46023</v>
      </c>
      <c r="G61" s="101">
        <v>3000</v>
      </c>
      <c r="H61" s="99">
        <v>3</v>
      </c>
      <c r="I61" s="99">
        <v>90</v>
      </c>
      <c r="J61" s="241">
        <v>339039</v>
      </c>
      <c r="K61" s="244">
        <v>500</v>
      </c>
      <c r="L61" s="244" t="s">
        <v>127</v>
      </c>
      <c r="M61" s="244" t="s">
        <v>124</v>
      </c>
    </row>
    <row r="62" spans="1:19" x14ac:dyDescent="0.25">
      <c r="A62" s="99" t="s">
        <v>120</v>
      </c>
      <c r="B62" s="99" t="s">
        <v>128</v>
      </c>
      <c r="C62" s="99" t="s">
        <v>43</v>
      </c>
      <c r="D62" s="100">
        <v>1</v>
      </c>
      <c r="E62" s="101" t="s">
        <v>98</v>
      </c>
      <c r="F62" s="102">
        <v>46023</v>
      </c>
      <c r="G62" s="101">
        <v>600000</v>
      </c>
      <c r="H62" s="99">
        <v>3</v>
      </c>
      <c r="I62" s="99">
        <v>90</v>
      </c>
      <c r="J62" s="241">
        <v>339039</v>
      </c>
      <c r="K62" s="244">
        <v>759</v>
      </c>
      <c r="L62" s="244" t="s">
        <v>127</v>
      </c>
      <c r="M62" s="244" t="s">
        <v>124</v>
      </c>
    </row>
    <row r="63" spans="1:19" ht="38.25" x14ac:dyDescent="0.25">
      <c r="A63" s="99" t="s">
        <v>120</v>
      </c>
      <c r="B63" s="99" t="s">
        <v>283</v>
      </c>
      <c r="C63" s="99" t="s">
        <v>43</v>
      </c>
      <c r="D63" s="99">
        <v>1</v>
      </c>
      <c r="E63" s="101" t="s">
        <v>133</v>
      </c>
      <c r="F63" s="102">
        <v>45931</v>
      </c>
      <c r="G63" s="101">
        <v>350000</v>
      </c>
      <c r="H63" s="99">
        <v>3</v>
      </c>
      <c r="I63" s="99">
        <v>90</v>
      </c>
      <c r="J63" s="241">
        <v>339039</v>
      </c>
      <c r="K63" s="244">
        <v>500</v>
      </c>
      <c r="L63" s="244" t="s">
        <v>130</v>
      </c>
      <c r="M63" s="244" t="s">
        <v>131</v>
      </c>
    </row>
    <row r="64" spans="1:19" ht="38.25" x14ac:dyDescent="0.25">
      <c r="A64" s="99" t="s">
        <v>120</v>
      </c>
      <c r="B64" s="99" t="s">
        <v>129</v>
      </c>
      <c r="C64" s="99" t="s">
        <v>43</v>
      </c>
      <c r="D64" s="99">
        <v>1</v>
      </c>
      <c r="E64" s="101" t="s">
        <v>98</v>
      </c>
      <c r="F64" s="102">
        <v>46296</v>
      </c>
      <c r="G64" s="101">
        <v>350000</v>
      </c>
      <c r="H64" s="99">
        <v>3</v>
      </c>
      <c r="I64" s="99">
        <v>90</v>
      </c>
      <c r="J64" s="241">
        <v>339039</v>
      </c>
      <c r="K64" s="244">
        <v>500</v>
      </c>
      <c r="L64" s="244" t="s">
        <v>130</v>
      </c>
      <c r="M64" s="244" t="s">
        <v>131</v>
      </c>
    </row>
    <row r="65" spans="1:13" ht="25.5" x14ac:dyDescent="0.25">
      <c r="A65" s="99" t="s">
        <v>120</v>
      </c>
      <c r="B65" s="99" t="s">
        <v>284</v>
      </c>
      <c r="C65" s="99" t="s">
        <v>43</v>
      </c>
      <c r="D65" s="99">
        <v>1</v>
      </c>
      <c r="E65" s="101" t="s">
        <v>133</v>
      </c>
      <c r="F65" s="102">
        <v>45870</v>
      </c>
      <c r="G65" s="101">
        <v>300000</v>
      </c>
      <c r="H65" s="99">
        <v>3</v>
      </c>
      <c r="I65" s="99">
        <v>90</v>
      </c>
      <c r="J65" s="241">
        <v>339039</v>
      </c>
      <c r="K65" s="244">
        <v>500</v>
      </c>
      <c r="L65" s="244" t="s">
        <v>130</v>
      </c>
      <c r="M65" s="244" t="s">
        <v>134</v>
      </c>
    </row>
    <row r="66" spans="1:13" ht="25.5" x14ac:dyDescent="0.25">
      <c r="A66" s="99" t="s">
        <v>120</v>
      </c>
      <c r="B66" s="99" t="s">
        <v>285</v>
      </c>
      <c r="C66" s="99" t="s">
        <v>43</v>
      </c>
      <c r="D66" s="99">
        <v>1</v>
      </c>
      <c r="E66" s="101" t="s">
        <v>133</v>
      </c>
      <c r="F66" s="102">
        <v>46174</v>
      </c>
      <c r="G66" s="101">
        <v>300000</v>
      </c>
      <c r="H66" s="99">
        <v>3</v>
      </c>
      <c r="I66" s="99">
        <v>90</v>
      </c>
      <c r="J66" s="241">
        <v>339039</v>
      </c>
      <c r="K66" s="244">
        <v>500</v>
      </c>
      <c r="L66" s="244" t="s">
        <v>130</v>
      </c>
      <c r="M66" s="244" t="s">
        <v>134</v>
      </c>
    </row>
    <row r="67" spans="1:13" ht="88.5" customHeight="1" x14ac:dyDescent="0.25">
      <c r="A67" s="11" t="s">
        <v>247</v>
      </c>
      <c r="B67" s="1" t="s">
        <v>251</v>
      </c>
      <c r="C67" s="13" t="s">
        <v>32</v>
      </c>
      <c r="D67" s="1">
        <v>1</v>
      </c>
      <c r="E67" s="13" t="s">
        <v>249</v>
      </c>
      <c r="F67" s="14">
        <v>45689</v>
      </c>
      <c r="G67" s="163">
        <v>36000</v>
      </c>
      <c r="H67" s="13">
        <v>3</v>
      </c>
      <c r="I67" s="13">
        <v>90</v>
      </c>
      <c r="J67" s="134">
        <v>339039</v>
      </c>
      <c r="K67" s="13">
        <v>500</v>
      </c>
      <c r="L67" s="1" t="s">
        <v>177</v>
      </c>
      <c r="M67" s="1" t="s">
        <v>253</v>
      </c>
    </row>
    <row r="68" spans="1:13" ht="90.75" customHeight="1" x14ac:dyDescent="0.25">
      <c r="A68" s="11" t="s">
        <v>247</v>
      </c>
      <c r="B68" s="1" t="s">
        <v>254</v>
      </c>
      <c r="C68" s="13" t="s">
        <v>32</v>
      </c>
      <c r="D68" s="13">
        <v>1</v>
      </c>
      <c r="E68" s="13" t="s">
        <v>249</v>
      </c>
      <c r="F68" s="14">
        <v>45689</v>
      </c>
      <c r="G68" s="164">
        <v>24000</v>
      </c>
      <c r="H68" s="13">
        <v>3</v>
      </c>
      <c r="I68" s="13">
        <v>90</v>
      </c>
      <c r="J68" s="134">
        <v>339039</v>
      </c>
      <c r="K68" s="13">
        <v>500</v>
      </c>
      <c r="L68" s="1" t="s">
        <v>177</v>
      </c>
      <c r="M68" s="1" t="s">
        <v>255</v>
      </c>
    </row>
    <row r="69" spans="1:13" ht="120" customHeight="1" x14ac:dyDescent="0.25">
      <c r="A69" s="11" t="s">
        <v>247</v>
      </c>
      <c r="B69" s="1" t="s">
        <v>256</v>
      </c>
      <c r="C69" s="13" t="s">
        <v>32</v>
      </c>
      <c r="D69" s="13">
        <v>1</v>
      </c>
      <c r="E69" s="13" t="s">
        <v>249</v>
      </c>
      <c r="F69" s="14">
        <v>45658</v>
      </c>
      <c r="G69" s="164">
        <v>42000</v>
      </c>
      <c r="H69" s="13">
        <v>3</v>
      </c>
      <c r="I69" s="13">
        <v>90</v>
      </c>
      <c r="J69" s="134">
        <v>339033</v>
      </c>
      <c r="K69" s="13">
        <v>500</v>
      </c>
      <c r="L69" s="1" t="s">
        <v>177</v>
      </c>
      <c r="M69" s="1" t="s">
        <v>257</v>
      </c>
    </row>
    <row r="70" spans="1:13" ht="98.25" hidden="1" customHeight="1" x14ac:dyDescent="0.25">
      <c r="A70" s="11" t="s">
        <v>247</v>
      </c>
      <c r="B70" s="1" t="s">
        <v>258</v>
      </c>
      <c r="C70" s="13" t="s">
        <v>32</v>
      </c>
      <c r="D70" s="13">
        <v>1</v>
      </c>
      <c r="E70" s="13" t="s">
        <v>249</v>
      </c>
      <c r="F70" s="14">
        <v>45839</v>
      </c>
      <c r="G70" s="164">
        <v>8684696</v>
      </c>
      <c r="H70" s="13">
        <v>4</v>
      </c>
      <c r="I70" s="13">
        <v>90</v>
      </c>
      <c r="J70" s="134">
        <v>449051</v>
      </c>
      <c r="K70" s="13">
        <v>500</v>
      </c>
      <c r="L70" s="1" t="s">
        <v>177</v>
      </c>
      <c r="M70" s="1" t="s">
        <v>260</v>
      </c>
    </row>
    <row r="71" spans="1:13" ht="31.5" x14ac:dyDescent="0.25">
      <c r="A71" s="11" t="s">
        <v>247</v>
      </c>
      <c r="B71" s="1" t="s">
        <v>261</v>
      </c>
      <c r="C71" s="13" t="s">
        <v>32</v>
      </c>
      <c r="D71" s="13">
        <v>1</v>
      </c>
      <c r="E71" s="13" t="s">
        <v>249</v>
      </c>
      <c r="F71" s="14">
        <v>45778</v>
      </c>
      <c r="G71" s="164">
        <v>30000</v>
      </c>
      <c r="H71" s="13">
        <v>3</v>
      </c>
      <c r="I71" s="13">
        <v>90</v>
      </c>
      <c r="J71" s="134">
        <v>339039</v>
      </c>
      <c r="K71" s="13">
        <v>500</v>
      </c>
      <c r="L71" s="1" t="s">
        <v>177</v>
      </c>
      <c r="M71" s="1" t="s">
        <v>262</v>
      </c>
    </row>
    <row r="72" spans="1:13" ht="31.5" hidden="1" x14ac:dyDescent="0.25">
      <c r="A72" s="11" t="s">
        <v>247</v>
      </c>
      <c r="B72" s="1" t="s">
        <v>263</v>
      </c>
      <c r="C72" s="13" t="s">
        <v>32</v>
      </c>
      <c r="D72" s="13">
        <v>2</v>
      </c>
      <c r="E72" s="13" t="s">
        <v>249</v>
      </c>
      <c r="F72" s="14">
        <v>45778</v>
      </c>
      <c r="G72" s="164">
        <v>10000</v>
      </c>
      <c r="H72" s="1">
        <v>4</v>
      </c>
      <c r="I72" s="13">
        <v>90</v>
      </c>
      <c r="J72" s="134">
        <v>449039</v>
      </c>
      <c r="K72" s="13">
        <v>500</v>
      </c>
      <c r="L72" s="1" t="s">
        <v>177</v>
      </c>
      <c r="M72" s="1" t="s">
        <v>262</v>
      </c>
    </row>
    <row r="73" spans="1:13" ht="108.75" hidden="1" customHeight="1" x14ac:dyDescent="0.25">
      <c r="A73" s="11" t="s">
        <v>247</v>
      </c>
      <c r="B73" s="1" t="s">
        <v>265</v>
      </c>
      <c r="C73" s="13" t="s">
        <v>32</v>
      </c>
      <c r="D73" s="13">
        <v>1</v>
      </c>
      <c r="E73" s="13" t="s">
        <v>266</v>
      </c>
      <c r="F73" s="14">
        <v>45778</v>
      </c>
      <c r="G73" s="164">
        <v>1103200</v>
      </c>
      <c r="H73" s="13">
        <v>4</v>
      </c>
      <c r="I73" s="13">
        <v>90</v>
      </c>
      <c r="J73" s="134">
        <v>449039</v>
      </c>
      <c r="K73" s="13">
        <v>500</v>
      </c>
      <c r="L73" s="1" t="s">
        <v>177</v>
      </c>
      <c r="M73" s="1" t="s">
        <v>268</v>
      </c>
    </row>
    <row r="74" spans="1:13" ht="129" hidden="1" customHeight="1" x14ac:dyDescent="0.25">
      <c r="A74" s="11" t="s">
        <v>247</v>
      </c>
      <c r="B74" s="1" t="s">
        <v>269</v>
      </c>
      <c r="C74" s="13" t="s">
        <v>32</v>
      </c>
      <c r="D74" s="13">
        <v>1</v>
      </c>
      <c r="E74" s="13" t="s">
        <v>266</v>
      </c>
      <c r="F74" s="14">
        <v>45748</v>
      </c>
      <c r="G74" s="164">
        <v>229209.32</v>
      </c>
      <c r="H74" s="13">
        <v>4</v>
      </c>
      <c r="I74" s="13">
        <v>90</v>
      </c>
      <c r="J74" s="134">
        <v>449049</v>
      </c>
      <c r="K74" s="13">
        <v>500</v>
      </c>
      <c r="L74" s="1" t="s">
        <v>177</v>
      </c>
      <c r="M74" s="1" t="s">
        <v>268</v>
      </c>
    </row>
    <row r="75" spans="1:13" ht="102" hidden="1" customHeight="1" x14ac:dyDescent="0.25">
      <c r="A75" s="11" t="s">
        <v>247</v>
      </c>
      <c r="B75" s="1" t="s">
        <v>270</v>
      </c>
      <c r="C75" s="13" t="s">
        <v>32</v>
      </c>
      <c r="D75" s="13">
        <v>1</v>
      </c>
      <c r="E75" s="13" t="s">
        <v>266</v>
      </c>
      <c r="F75" s="14">
        <v>45778</v>
      </c>
      <c r="G75" s="164">
        <v>670000</v>
      </c>
      <c r="H75" s="13">
        <v>4</v>
      </c>
      <c r="I75" s="13">
        <v>90</v>
      </c>
      <c r="J75" s="134">
        <v>449049</v>
      </c>
      <c r="K75" s="13">
        <v>500</v>
      </c>
      <c r="L75" s="1" t="s">
        <v>177</v>
      </c>
      <c r="M75" s="1" t="s">
        <v>268</v>
      </c>
    </row>
    <row r="76" spans="1:13" ht="47.25" hidden="1" x14ac:dyDescent="0.25">
      <c r="A76" s="11" t="s">
        <v>247</v>
      </c>
      <c r="B76" s="1" t="s">
        <v>271</v>
      </c>
      <c r="C76" s="13" t="s">
        <v>32</v>
      </c>
      <c r="D76" s="13">
        <v>1</v>
      </c>
      <c r="E76" s="13" t="s">
        <v>266</v>
      </c>
      <c r="F76" s="14">
        <v>45717</v>
      </c>
      <c r="G76" s="164">
        <v>1536484.76469214</v>
      </c>
      <c r="H76" s="13">
        <v>4</v>
      </c>
      <c r="I76" s="13">
        <v>90</v>
      </c>
      <c r="J76" s="134">
        <v>449051</v>
      </c>
      <c r="K76" s="13">
        <v>500</v>
      </c>
      <c r="L76" s="1" t="s">
        <v>177</v>
      </c>
      <c r="M76" s="1" t="s">
        <v>272</v>
      </c>
    </row>
    <row r="77" spans="1:13" ht="252" hidden="1" x14ac:dyDescent="0.25">
      <c r="A77" s="228" t="s">
        <v>247</v>
      </c>
      <c r="B77" s="229" t="s">
        <v>287</v>
      </c>
      <c r="C77" s="230" t="s">
        <v>288</v>
      </c>
      <c r="D77" s="230" t="s">
        <v>289</v>
      </c>
      <c r="E77" s="231" t="s">
        <v>266</v>
      </c>
      <c r="F77" s="231">
        <v>2026</v>
      </c>
      <c r="G77" s="232">
        <v>25894807.609999999</v>
      </c>
      <c r="H77" s="251">
        <v>4</v>
      </c>
      <c r="I77" s="230">
        <v>90</v>
      </c>
      <c r="J77" s="242">
        <v>449049</v>
      </c>
      <c r="K77" s="251">
        <v>500</v>
      </c>
      <c r="L77" s="234" t="s">
        <v>292</v>
      </c>
      <c r="M77" s="231" t="s">
        <v>290</v>
      </c>
    </row>
    <row r="78" spans="1:13" ht="157.5" x14ac:dyDescent="0.25">
      <c r="A78" s="235" t="s">
        <v>247</v>
      </c>
      <c r="B78" s="229" t="s">
        <v>303</v>
      </c>
      <c r="C78" s="230" t="s">
        <v>304</v>
      </c>
      <c r="D78" s="230"/>
      <c r="E78" s="231" t="s">
        <v>133</v>
      </c>
      <c r="F78" s="231">
        <v>2026</v>
      </c>
      <c r="G78" s="232">
        <v>700000</v>
      </c>
      <c r="H78" s="230">
        <v>3</v>
      </c>
      <c r="I78" s="230">
        <v>90</v>
      </c>
      <c r="J78" s="242">
        <v>339037</v>
      </c>
      <c r="K78" s="233">
        <v>759</v>
      </c>
      <c r="L78" s="234" t="s">
        <v>138</v>
      </c>
      <c r="M78" s="231"/>
    </row>
    <row r="79" spans="1:13" ht="77.25" customHeight="1" x14ac:dyDescent="0.25">
      <c r="A79" s="223" t="s">
        <v>247</v>
      </c>
      <c r="B79" s="200" t="s">
        <v>303</v>
      </c>
      <c r="C79" s="201" t="s">
        <v>32</v>
      </c>
      <c r="D79" s="201"/>
      <c r="E79" s="202" t="s">
        <v>306</v>
      </c>
      <c r="F79" s="202">
        <v>2026</v>
      </c>
      <c r="G79" s="213">
        <v>100000</v>
      </c>
      <c r="H79" s="201">
        <v>3</v>
      </c>
      <c r="I79" s="201">
        <v>90</v>
      </c>
      <c r="J79" s="243">
        <v>339037</v>
      </c>
      <c r="K79" s="201">
        <v>500</v>
      </c>
      <c r="L79" s="204" t="s">
        <v>138</v>
      </c>
      <c r="M79" s="202"/>
    </row>
    <row r="80" spans="1:13" ht="205.5" customHeight="1" x14ac:dyDescent="0.25">
      <c r="A80" s="2" t="s">
        <v>247</v>
      </c>
      <c r="B80" s="236" t="s">
        <v>307</v>
      </c>
      <c r="C80" s="230" t="s">
        <v>32</v>
      </c>
      <c r="D80" s="230"/>
      <c r="E80" s="231" t="s">
        <v>249</v>
      </c>
      <c r="F80" s="231">
        <v>2026</v>
      </c>
      <c r="G80" s="232">
        <v>1200000</v>
      </c>
      <c r="H80" s="233">
        <v>3</v>
      </c>
      <c r="I80" s="230">
        <v>90</v>
      </c>
      <c r="J80" s="242">
        <v>339037</v>
      </c>
      <c r="K80" s="230">
        <v>500</v>
      </c>
      <c r="L80" s="234"/>
      <c r="M80" s="231"/>
    </row>
    <row r="81" spans="1:16" ht="94.5" hidden="1" x14ac:dyDescent="0.25">
      <c r="A81" s="11" t="s">
        <v>247</v>
      </c>
      <c r="B81" s="1" t="s">
        <v>305</v>
      </c>
      <c r="C81" s="13" t="s">
        <v>32</v>
      </c>
      <c r="D81" s="13">
        <v>1</v>
      </c>
      <c r="E81" s="13" t="s">
        <v>266</v>
      </c>
      <c r="F81" s="14">
        <v>45717</v>
      </c>
      <c r="G81" s="164">
        <v>206040</v>
      </c>
      <c r="H81" s="13">
        <v>4</v>
      </c>
      <c r="I81" s="13">
        <v>90</v>
      </c>
      <c r="J81" s="134">
        <v>449051</v>
      </c>
      <c r="K81" s="13">
        <v>500</v>
      </c>
      <c r="L81" s="1" t="s">
        <v>177</v>
      </c>
      <c r="M81" s="1" t="s">
        <v>274</v>
      </c>
    </row>
    <row r="82" spans="1:16" ht="21" x14ac:dyDescent="0.25">
      <c r="A82" s="166" t="s">
        <v>275</v>
      </c>
      <c r="B82" s="167"/>
      <c r="C82" s="167"/>
      <c r="D82" s="167"/>
      <c r="E82" s="167"/>
      <c r="F82" s="167"/>
      <c r="G82" s="168">
        <f>SUM(G7:G81)</f>
        <v>50869117.964692138</v>
      </c>
      <c r="H82" s="167"/>
      <c r="I82" s="167"/>
      <c r="J82" s="167"/>
      <c r="K82" s="167"/>
      <c r="L82" s="167"/>
      <c r="M82" s="167"/>
    </row>
    <row r="83" spans="1:16" x14ac:dyDescent="0.25">
      <c r="A83" s="225" t="s">
        <v>278</v>
      </c>
      <c r="B83" s="167"/>
      <c r="C83" s="167"/>
      <c r="D83" s="167"/>
      <c r="E83" s="167"/>
      <c r="F83" s="167"/>
      <c r="G83" s="168">
        <f>SUM(G7+G8+G9+G10+G11+G12+G13)</f>
        <v>956771.6</v>
      </c>
      <c r="H83" s="167"/>
      <c r="I83" s="167"/>
      <c r="J83" s="167"/>
      <c r="K83" s="167"/>
      <c r="L83" s="167"/>
      <c r="M83" s="167"/>
    </row>
    <row r="84" spans="1:16" x14ac:dyDescent="0.25">
      <c r="A84" s="227" t="s">
        <v>279</v>
      </c>
      <c r="B84" s="167"/>
      <c r="C84" s="167"/>
      <c r="D84" s="167"/>
      <c r="E84" s="167"/>
      <c r="F84" s="167"/>
      <c r="G84" s="168">
        <f>SUM(G14+G15+G16+G17+G18+G19+G20+G21+G22+G23+G24+G25+G26+G27+G28+G29+G30+G31+G32+G33+G34+G35+G36+G37+G38+G39+G40+G41+G42+G43+G44+G47+G48)</f>
        <v>2357813.67</v>
      </c>
      <c r="H84" s="167"/>
      <c r="I84" s="167"/>
      <c r="J84" s="167"/>
      <c r="K84" s="167"/>
      <c r="L84" s="167"/>
      <c r="M84" s="167"/>
    </row>
    <row r="85" spans="1:16" x14ac:dyDescent="0.25">
      <c r="A85" s="167" t="s">
        <v>286</v>
      </c>
      <c r="B85" s="167"/>
      <c r="C85" s="167"/>
      <c r="D85" s="167"/>
      <c r="E85" s="167"/>
      <c r="F85" s="167"/>
      <c r="G85" s="168">
        <v>1953000</v>
      </c>
      <c r="H85" s="167"/>
      <c r="I85" s="167"/>
      <c r="J85" s="167"/>
      <c r="K85" s="167"/>
      <c r="L85" s="167"/>
      <c r="M85" s="167"/>
    </row>
    <row r="86" spans="1:16" ht="14.25" customHeight="1" x14ac:dyDescent="0.25">
      <c r="A86" s="197" t="s">
        <v>308</v>
      </c>
      <c r="B86" s="169"/>
      <c r="C86" s="169"/>
      <c r="D86" s="169"/>
      <c r="E86" s="169"/>
      <c r="F86" s="169"/>
      <c r="G86" s="188">
        <v>40481437.689999998</v>
      </c>
      <c r="H86" s="169"/>
      <c r="I86" s="169"/>
      <c r="J86" s="169"/>
      <c r="K86" s="169"/>
      <c r="L86" s="169"/>
      <c r="M86" s="169"/>
    </row>
    <row r="87" spans="1:16" ht="14.25" customHeight="1" x14ac:dyDescent="0.25">
      <c r="A87" s="226" t="s">
        <v>309</v>
      </c>
      <c r="G87" s="224">
        <f>SUM(G45+G46+G50+G51+G52+G53+G54+G55+G56+G57+G58+G59)</f>
        <v>5120095</v>
      </c>
    </row>
    <row r="88" spans="1:16" x14ac:dyDescent="0.25">
      <c r="B88" s="224"/>
      <c r="G88" s="224">
        <f>SUM(G83:G87)</f>
        <v>50869117.959999993</v>
      </c>
    </row>
    <row r="89" spans="1:16" x14ac:dyDescent="0.25">
      <c r="A89" t="s">
        <v>310</v>
      </c>
      <c r="G89" s="224"/>
    </row>
    <row r="90" spans="1:16" x14ac:dyDescent="0.25">
      <c r="A90" t="s">
        <v>311</v>
      </c>
      <c r="B90" s="224"/>
      <c r="G90" s="224"/>
    </row>
    <row r="91" spans="1:16" x14ac:dyDescent="0.25">
      <c r="B91" s="224" t="s">
        <v>312</v>
      </c>
      <c r="G91" s="224">
        <f>SUM(G81+G80+G79+G77+G76+G75+G74+G73+G72+G71+G70+G69+G68+G67+G66+G65+G64+G63+G61+G59+G58+G57+G56+G55+G54+G53+G52+G51+G50+G49+G48+G47+G46+G45+G44+G43+G42+G41+G40+G39+G38+G37+G36+G35+G34+G33+G32+G31+G30+G29+G28+G27+G26+G25+G24+G23+G22+G21+G20+G19+G18+G17+G16+G15+G14+G13+G12+G11+G10+G9+G8+G7)</f>
        <v>49519117.964692131</v>
      </c>
    </row>
    <row r="92" spans="1:16" x14ac:dyDescent="0.25">
      <c r="B92" s="224" t="s">
        <v>313</v>
      </c>
      <c r="G92" s="224"/>
    </row>
    <row r="93" spans="1:16" x14ac:dyDescent="0.25">
      <c r="B93" s="224"/>
      <c r="G93" s="117">
        <f>SUM(G60+G62+G78)</f>
        <v>1350000</v>
      </c>
      <c r="P93" s="224">
        <f>P4+P5+T5</f>
        <v>50859117.964692146</v>
      </c>
    </row>
    <row r="94" spans="1:16" x14ac:dyDescent="0.25">
      <c r="B94" s="224" t="s">
        <v>310</v>
      </c>
      <c r="G94" s="224">
        <f>SUM(G91+G93)</f>
        <v>50869117.964692131</v>
      </c>
      <c r="P94" s="224">
        <f>G94-P93</f>
        <v>9999.9999999850988</v>
      </c>
    </row>
    <row r="95" spans="1:16" x14ac:dyDescent="0.25">
      <c r="G95" s="224"/>
    </row>
    <row r="102" spans="7:7" x14ac:dyDescent="0.25">
      <c r="G102" s="224"/>
    </row>
    <row r="103" spans="7:7" x14ac:dyDescent="0.25">
      <c r="G103" s="111"/>
    </row>
    <row r="104" spans="7:7" x14ac:dyDescent="0.25">
      <c r="G104" s="111"/>
    </row>
    <row r="105" spans="7:7" x14ac:dyDescent="0.25">
      <c r="G105" s="224"/>
    </row>
  </sheetData>
  <autoFilter ref="A5:M92" xr:uid="{EF708C9B-06FE-4192-AC88-346C8584F64B}">
    <filterColumn colId="7" showButton="0">
      <filters blank="1">
        <filter val="00003"/>
        <filter val="3"/>
        <filter val="GND"/>
      </filters>
    </filterColumn>
    <filterColumn colId="8" showButton="0"/>
  </autoFilter>
  <mergeCells count="17">
    <mergeCell ref="H5:J5"/>
    <mergeCell ref="K5:K6"/>
    <mergeCell ref="L5:L6"/>
    <mergeCell ref="N1:Y1"/>
    <mergeCell ref="M5:M6"/>
    <mergeCell ref="A1:M1"/>
    <mergeCell ref="A2:M2"/>
    <mergeCell ref="B3:E3"/>
    <mergeCell ref="F3:M4"/>
    <mergeCell ref="B4:E4"/>
    <mergeCell ref="A5:A6"/>
    <mergeCell ref="B5:B6"/>
    <mergeCell ref="C5:C6"/>
    <mergeCell ref="D5:D6"/>
    <mergeCell ref="E5:E6"/>
    <mergeCell ref="F5:F6"/>
    <mergeCell ref="G5:G6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53" fitToWidth="0" orientation="landscape" blackAndWhite="1" r:id="rId1"/>
  <rowBreaks count="2" manualBreakCount="2">
    <brk id="14" max="25" man="1"/>
    <brk id="73" max="16383" man="1"/>
  </rowBreaks>
  <colBreaks count="1" manualBreakCount="1">
    <brk id="10" max="9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4B1B-7A90-403E-9072-FFA0FFCF16C1}">
  <dimension ref="A1:X91"/>
  <sheetViews>
    <sheetView showGridLines="0" view="pageLayout" topLeftCell="J2" zoomScaleNormal="100" zoomScaleSheetLayoutView="100" workbookViewId="0">
      <selection activeCell="N7" sqref="N7:U7"/>
    </sheetView>
  </sheetViews>
  <sheetFormatPr defaultRowHeight="15" x14ac:dyDescent="0.25"/>
  <cols>
    <col min="1" max="1" width="41.5703125" customWidth="1"/>
    <col min="2" max="2" width="55.28515625" customWidth="1"/>
    <col min="3" max="3" width="18.7109375" customWidth="1"/>
    <col min="4" max="4" width="13.140625" customWidth="1"/>
    <col min="5" max="5" width="20" customWidth="1"/>
    <col min="6" max="6" width="15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36.85546875" customWidth="1"/>
    <col min="15" max="15" width="20.85546875" customWidth="1"/>
    <col min="16" max="16" width="18" customWidth="1"/>
    <col min="17" max="17" width="13.7109375" customWidth="1"/>
    <col min="18" max="18" width="20.85546875" customWidth="1"/>
    <col min="19" max="19" width="22.85546875" customWidth="1"/>
    <col min="20" max="20" width="26.85546875" customWidth="1"/>
    <col min="21" max="21" width="21.85546875" customWidth="1"/>
    <col min="22" max="28" width="0" hidden="1" customWidth="1"/>
  </cols>
  <sheetData>
    <row r="1" spans="1:24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</row>
    <row r="2" spans="1:24" ht="9.75" customHeigh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</row>
    <row r="3" spans="1:24" ht="58.5" customHeight="1" x14ac:dyDescent="0.25">
      <c r="A3" s="219" t="s">
        <v>170</v>
      </c>
      <c r="B3" s="497" t="s">
        <v>171</v>
      </c>
      <c r="C3" s="497"/>
      <c r="D3" s="497"/>
      <c r="E3" s="497"/>
      <c r="F3" s="498"/>
      <c r="G3" s="498"/>
      <c r="H3" s="498"/>
      <c r="I3" s="498"/>
      <c r="J3" s="498"/>
      <c r="K3" s="498"/>
      <c r="L3" s="498"/>
      <c r="M3" s="498"/>
      <c r="N3" s="315"/>
      <c r="O3" s="316" t="s">
        <v>314</v>
      </c>
      <c r="P3" s="316" t="s">
        <v>315</v>
      </c>
      <c r="Q3" s="316" t="s">
        <v>316</v>
      </c>
      <c r="R3" s="316" t="s">
        <v>317</v>
      </c>
      <c r="S3" s="316" t="s">
        <v>318</v>
      </c>
      <c r="T3" s="316" t="s">
        <v>319</v>
      </c>
      <c r="U3" s="316" t="s">
        <v>320</v>
      </c>
      <c r="V3" s="191"/>
      <c r="W3" s="191"/>
      <c r="X3" s="191"/>
    </row>
    <row r="4" spans="1:24" ht="21" customHeight="1" x14ac:dyDescent="0.25">
      <c r="A4" s="220" t="s">
        <v>169</v>
      </c>
      <c r="B4" s="497" t="s">
        <v>172</v>
      </c>
      <c r="C4" s="497"/>
      <c r="D4" s="497"/>
      <c r="E4" s="497"/>
      <c r="F4" s="498"/>
      <c r="G4" s="498"/>
      <c r="H4" s="498"/>
      <c r="I4" s="498"/>
      <c r="J4" s="498"/>
      <c r="K4" s="498"/>
      <c r="L4" s="498"/>
      <c r="M4" s="498"/>
      <c r="N4" s="248" t="s">
        <v>321</v>
      </c>
      <c r="O4" s="249">
        <v>11011194.27</v>
      </c>
      <c r="P4" s="246">
        <f t="shared" ref="P4:U4" ca="1" si="0">SUMIFS($F:$F,$I:$I,$O4,$L:$L,P$4)</f>
        <v>0</v>
      </c>
      <c r="Q4" s="246">
        <f t="shared" ca="1" si="0"/>
        <v>0</v>
      </c>
      <c r="R4" s="246">
        <f t="shared" ca="1" si="0"/>
        <v>0</v>
      </c>
      <c r="S4" s="246">
        <f t="shared" ca="1" si="0"/>
        <v>0</v>
      </c>
      <c r="T4" s="246">
        <f t="shared" ca="1" si="0"/>
        <v>0</v>
      </c>
      <c r="U4" s="246">
        <f t="shared" ca="1" si="0"/>
        <v>0</v>
      </c>
      <c r="V4" s="191"/>
      <c r="W4" s="191"/>
      <c r="X4" s="191"/>
    </row>
    <row r="5" spans="1:24" ht="34.5" customHeight="1" x14ac:dyDescent="0.25">
      <c r="A5" s="490" t="s">
        <v>151</v>
      </c>
      <c r="B5" s="490" t="s">
        <v>152</v>
      </c>
      <c r="C5" s="492" t="s">
        <v>153</v>
      </c>
      <c r="D5" s="492" t="s">
        <v>173</v>
      </c>
      <c r="E5" s="492" t="s">
        <v>156</v>
      </c>
      <c r="F5" s="501" t="s">
        <v>157</v>
      </c>
      <c r="G5" s="502" t="s">
        <v>294</v>
      </c>
      <c r="H5" s="499" t="s">
        <v>175</v>
      </c>
      <c r="I5" s="500"/>
      <c r="J5" s="500"/>
      <c r="K5" s="493" t="s">
        <v>298</v>
      </c>
      <c r="L5" s="493" t="s">
        <v>176</v>
      </c>
      <c r="M5" s="495" t="s">
        <v>160</v>
      </c>
      <c r="N5" s="248" t="s">
        <v>322</v>
      </c>
      <c r="O5" s="250">
        <f>SUM(G60+G62+G78)</f>
        <v>1350000</v>
      </c>
      <c r="P5" s="246">
        <f ca="1">SUMIFS($F:$F,$I:$I,$O5,$L:$L,P$4)</f>
        <v>0</v>
      </c>
      <c r="Q5" s="246">
        <f ca="1">SUMIFS($F:$F,$I:$I,$O5,$L:$L,Q$4)</f>
        <v>0</v>
      </c>
      <c r="R5" s="246">
        <f ca="1">SUMIFS($F:$F,$I:$I,$O5,$L:$L,R$4)</f>
        <v>0</v>
      </c>
      <c r="S5" s="249">
        <f>SUM(G21+G27+G28+G59+G70+G73+G74+G75+G76+G77+G81)</f>
        <v>38497923.694692142</v>
      </c>
      <c r="T5" s="246">
        <f ca="1">SUMIFS($F:$F,$I:$I,$O5,$L:$L,T$4)</f>
        <v>0</v>
      </c>
      <c r="U5" s="246">
        <f ca="1">SUMIFS($F:$F,$I:$I,$O5,$L:$L,U$4)</f>
        <v>0</v>
      </c>
      <c r="V5" s="191"/>
      <c r="W5" s="191"/>
      <c r="X5" s="191"/>
    </row>
    <row r="6" spans="1:24" ht="31.5" x14ac:dyDescent="0.25">
      <c r="A6" s="491"/>
      <c r="B6" s="491"/>
      <c r="C6" s="493"/>
      <c r="D6" s="493"/>
      <c r="E6" s="493"/>
      <c r="F6" s="491"/>
      <c r="G6" s="493"/>
      <c r="H6" s="190" t="s">
        <v>295</v>
      </c>
      <c r="I6" s="190" t="s">
        <v>296</v>
      </c>
      <c r="J6" s="190" t="s">
        <v>297</v>
      </c>
      <c r="K6" s="494"/>
      <c r="L6" s="494"/>
      <c r="M6" s="496"/>
      <c r="N6" s="248"/>
      <c r="O6" s="246"/>
      <c r="P6" s="246"/>
      <c r="Q6" s="246"/>
      <c r="R6" s="246"/>
      <c r="S6" s="246"/>
      <c r="T6" s="246"/>
      <c r="U6" s="246"/>
      <c r="V6" s="191"/>
      <c r="W6" s="191"/>
      <c r="X6" s="191"/>
    </row>
    <row r="7" spans="1:24" ht="326.25" customHeight="1" x14ac:dyDescent="0.25">
      <c r="A7" s="317" t="s">
        <v>66</v>
      </c>
      <c r="B7" s="157" t="s">
        <v>67</v>
      </c>
      <c r="C7" s="171" t="s">
        <v>32</v>
      </c>
      <c r="D7" s="252">
        <v>27600</v>
      </c>
      <c r="E7" s="171" t="s">
        <v>69</v>
      </c>
      <c r="F7" s="253">
        <v>46023</v>
      </c>
      <c r="G7" s="254">
        <v>24200</v>
      </c>
      <c r="H7" s="171">
        <v>3</v>
      </c>
      <c r="I7" s="171">
        <v>90</v>
      </c>
      <c r="J7" s="255">
        <v>339032</v>
      </c>
      <c r="K7" s="171">
        <v>500</v>
      </c>
      <c r="L7" s="157" t="s">
        <v>177</v>
      </c>
      <c r="M7" s="157" t="s">
        <v>70</v>
      </c>
      <c r="N7" s="503"/>
      <c r="O7" s="503"/>
      <c r="P7" s="503"/>
      <c r="Q7" s="503"/>
      <c r="R7" s="503"/>
      <c r="S7" s="503"/>
      <c r="T7" s="503"/>
      <c r="U7" s="504"/>
      <c r="V7" s="191"/>
      <c r="W7" s="191"/>
      <c r="X7" s="191"/>
    </row>
    <row r="8" spans="1:24" ht="106.5" customHeight="1" x14ac:dyDescent="0.25">
      <c r="A8" s="317" t="s">
        <v>66</v>
      </c>
      <c r="B8" s="157" t="s">
        <v>71</v>
      </c>
      <c r="C8" s="171" t="s">
        <v>32</v>
      </c>
      <c r="D8" s="171" t="s">
        <v>72</v>
      </c>
      <c r="E8" s="171" t="s">
        <v>69</v>
      </c>
      <c r="F8" s="256">
        <v>46054</v>
      </c>
      <c r="G8" s="254">
        <v>19100</v>
      </c>
      <c r="H8" s="171">
        <v>3</v>
      </c>
      <c r="I8" s="171">
        <v>90</v>
      </c>
      <c r="J8" s="255">
        <v>339030</v>
      </c>
      <c r="K8" s="171">
        <v>500</v>
      </c>
      <c r="L8" s="157" t="s">
        <v>177</v>
      </c>
      <c r="M8" s="157" t="s">
        <v>70</v>
      </c>
      <c r="O8" s="224"/>
      <c r="P8" s="224"/>
    </row>
    <row r="9" spans="1:24" ht="83.25" customHeight="1" x14ac:dyDescent="0.25">
      <c r="A9" s="317" t="s">
        <v>66</v>
      </c>
      <c r="B9" s="157" t="s">
        <v>74</v>
      </c>
      <c r="C9" s="171" t="s">
        <v>32</v>
      </c>
      <c r="D9" s="171">
        <v>4000</v>
      </c>
      <c r="E9" s="171" t="s">
        <v>69</v>
      </c>
      <c r="F9" s="256">
        <v>46054</v>
      </c>
      <c r="G9" s="254">
        <v>500</v>
      </c>
      <c r="H9" s="171">
        <v>3</v>
      </c>
      <c r="I9" s="171">
        <v>90</v>
      </c>
      <c r="J9" s="255">
        <v>339030</v>
      </c>
      <c r="K9" s="171">
        <v>500</v>
      </c>
      <c r="L9" s="157" t="s">
        <v>177</v>
      </c>
      <c r="M9" s="157" t="s">
        <v>70</v>
      </c>
    </row>
    <row r="10" spans="1:24" ht="136.5" customHeight="1" x14ac:dyDescent="0.25">
      <c r="A10" s="317" t="s">
        <v>66</v>
      </c>
      <c r="B10" s="157" t="s">
        <v>76</v>
      </c>
      <c r="C10" s="171" t="s">
        <v>32</v>
      </c>
      <c r="D10" s="171">
        <v>1600</v>
      </c>
      <c r="E10" s="171" t="s">
        <v>69</v>
      </c>
      <c r="F10" s="253">
        <v>46054</v>
      </c>
      <c r="G10" s="254">
        <v>11600</v>
      </c>
      <c r="H10" s="171">
        <v>3</v>
      </c>
      <c r="I10" s="171">
        <v>90</v>
      </c>
      <c r="J10" s="255">
        <v>339030</v>
      </c>
      <c r="K10" s="171">
        <v>500</v>
      </c>
      <c r="L10" s="157" t="s">
        <v>177</v>
      </c>
      <c r="M10" s="157" t="s">
        <v>70</v>
      </c>
    </row>
    <row r="11" spans="1:24" ht="31.5" x14ac:dyDescent="0.25">
      <c r="A11" s="317" t="s">
        <v>66</v>
      </c>
      <c r="B11" s="157" t="s">
        <v>78</v>
      </c>
      <c r="C11" s="171" t="s">
        <v>79</v>
      </c>
      <c r="D11" s="171" t="s">
        <v>80</v>
      </c>
      <c r="E11" s="171" t="s">
        <v>69</v>
      </c>
      <c r="F11" s="253">
        <v>46082</v>
      </c>
      <c r="G11" s="254">
        <v>37200</v>
      </c>
      <c r="H11" s="171">
        <v>3</v>
      </c>
      <c r="I11" s="171">
        <v>90</v>
      </c>
      <c r="J11" s="255">
        <v>339039</v>
      </c>
      <c r="K11" s="171">
        <v>500</v>
      </c>
      <c r="L11" s="157" t="s">
        <v>177</v>
      </c>
      <c r="M11" s="157" t="s">
        <v>82</v>
      </c>
    </row>
    <row r="12" spans="1:24" ht="72.75" customHeight="1" x14ac:dyDescent="0.25">
      <c r="A12" s="317" t="s">
        <v>66</v>
      </c>
      <c r="B12" s="157" t="s">
        <v>83</v>
      </c>
      <c r="C12" s="171" t="s">
        <v>32</v>
      </c>
      <c r="D12" s="257" t="s">
        <v>84</v>
      </c>
      <c r="E12" s="171" t="s">
        <v>69</v>
      </c>
      <c r="F12" s="253">
        <v>46082</v>
      </c>
      <c r="G12" s="254">
        <v>200000</v>
      </c>
      <c r="H12" s="171">
        <v>3</v>
      </c>
      <c r="I12" s="171">
        <v>90</v>
      </c>
      <c r="J12" s="255">
        <v>339035</v>
      </c>
      <c r="K12" s="171">
        <v>500</v>
      </c>
      <c r="L12" s="171" t="s">
        <v>86</v>
      </c>
      <c r="M12" s="157" t="s">
        <v>87</v>
      </c>
    </row>
    <row r="13" spans="1:24" ht="42.75" customHeight="1" x14ac:dyDescent="0.25">
      <c r="A13" s="317" t="s">
        <v>66</v>
      </c>
      <c r="B13" s="157" t="s">
        <v>88</v>
      </c>
      <c r="C13" s="171" t="s">
        <v>89</v>
      </c>
      <c r="D13" s="171" t="s">
        <v>90</v>
      </c>
      <c r="E13" s="171" t="s">
        <v>92</v>
      </c>
      <c r="F13" s="253">
        <v>46054</v>
      </c>
      <c r="G13" s="254">
        <v>664171.6</v>
      </c>
      <c r="H13" s="171">
        <v>3</v>
      </c>
      <c r="I13" s="171">
        <v>90</v>
      </c>
      <c r="J13" s="255">
        <v>339039</v>
      </c>
      <c r="K13" s="171">
        <v>500</v>
      </c>
      <c r="L13" s="157"/>
      <c r="M13" s="157" t="s">
        <v>93</v>
      </c>
    </row>
    <row r="14" spans="1:24" ht="94.5" x14ac:dyDescent="0.25">
      <c r="A14" s="318" t="s">
        <v>10</v>
      </c>
      <c r="B14" s="178" t="s">
        <v>11</v>
      </c>
      <c r="C14" s="178" t="s">
        <v>12</v>
      </c>
      <c r="D14" s="178">
        <v>84</v>
      </c>
      <c r="E14" s="258" t="s">
        <v>13</v>
      </c>
      <c r="F14" s="259">
        <v>45870</v>
      </c>
      <c r="G14" s="260">
        <v>3417</v>
      </c>
      <c r="H14" s="258">
        <v>3</v>
      </c>
      <c r="I14" s="258">
        <v>90</v>
      </c>
      <c r="J14" s="261">
        <v>339030</v>
      </c>
      <c r="K14" s="258">
        <v>500</v>
      </c>
      <c r="L14" s="262" t="s">
        <v>15</v>
      </c>
      <c r="M14" s="262" t="s">
        <v>16</v>
      </c>
    </row>
    <row r="15" spans="1:24" ht="94.5" x14ac:dyDescent="0.25">
      <c r="A15" s="318" t="s">
        <v>10</v>
      </c>
      <c r="B15" s="178" t="s">
        <v>17</v>
      </c>
      <c r="C15" s="178" t="s">
        <v>18</v>
      </c>
      <c r="D15" s="178">
        <v>831</v>
      </c>
      <c r="E15" s="258" t="s">
        <v>13</v>
      </c>
      <c r="F15" s="259">
        <v>45839</v>
      </c>
      <c r="G15" s="260">
        <v>6245</v>
      </c>
      <c r="H15" s="258">
        <v>3</v>
      </c>
      <c r="I15" s="258">
        <v>90</v>
      </c>
      <c r="J15" s="261">
        <v>339030</v>
      </c>
      <c r="K15" s="258">
        <v>500</v>
      </c>
      <c r="L15" s="263" t="s">
        <v>19</v>
      </c>
      <c r="M15" s="262" t="s">
        <v>16</v>
      </c>
    </row>
    <row r="16" spans="1:24" ht="94.5" x14ac:dyDescent="0.25">
      <c r="A16" s="318" t="s">
        <v>10</v>
      </c>
      <c r="B16" s="178" t="s">
        <v>20</v>
      </c>
      <c r="C16" s="178" t="s">
        <v>21</v>
      </c>
      <c r="D16" s="178">
        <v>680</v>
      </c>
      <c r="E16" s="258"/>
      <c r="F16" s="259">
        <v>45839</v>
      </c>
      <c r="G16" s="260">
        <v>13188</v>
      </c>
      <c r="H16" s="258">
        <v>3</v>
      </c>
      <c r="I16" s="258">
        <v>90</v>
      </c>
      <c r="J16" s="261">
        <v>339030</v>
      </c>
      <c r="K16" s="258">
        <v>500</v>
      </c>
      <c r="L16" s="262" t="s">
        <v>15</v>
      </c>
      <c r="M16" s="262" t="s">
        <v>16</v>
      </c>
    </row>
    <row r="17" spans="1:18" ht="94.5" x14ac:dyDescent="0.25">
      <c r="A17" s="318" t="s">
        <v>10</v>
      </c>
      <c r="B17" s="178" t="s">
        <v>22</v>
      </c>
      <c r="C17" s="178" t="s">
        <v>23</v>
      </c>
      <c r="D17" s="178">
        <v>783</v>
      </c>
      <c r="E17" s="258" t="s">
        <v>13</v>
      </c>
      <c r="F17" s="259">
        <v>45839</v>
      </c>
      <c r="G17" s="260">
        <v>16504</v>
      </c>
      <c r="H17" s="258">
        <v>3</v>
      </c>
      <c r="I17" s="258">
        <v>90</v>
      </c>
      <c r="J17" s="261">
        <v>339030</v>
      </c>
      <c r="K17" s="258">
        <v>500</v>
      </c>
      <c r="L17" s="263" t="s">
        <v>19</v>
      </c>
      <c r="M17" s="262" t="s">
        <v>16</v>
      </c>
    </row>
    <row r="18" spans="1:18" ht="36" customHeight="1" x14ac:dyDescent="0.25">
      <c r="A18" s="318" t="s">
        <v>10</v>
      </c>
      <c r="B18" s="178" t="s">
        <v>24</v>
      </c>
      <c r="C18" s="264" t="s">
        <v>25</v>
      </c>
      <c r="D18" s="264">
        <v>18</v>
      </c>
      <c r="E18" s="258" t="s">
        <v>13</v>
      </c>
      <c r="F18" s="259">
        <v>45931</v>
      </c>
      <c r="G18" s="260">
        <v>1368</v>
      </c>
      <c r="H18" s="258">
        <v>3</v>
      </c>
      <c r="I18" s="258">
        <v>90</v>
      </c>
      <c r="J18" s="261">
        <v>339030</v>
      </c>
      <c r="K18" s="258">
        <v>500</v>
      </c>
      <c r="L18" s="263" t="s">
        <v>15</v>
      </c>
      <c r="M18" s="262" t="s">
        <v>26</v>
      </c>
    </row>
    <row r="19" spans="1:18" ht="63" x14ac:dyDescent="0.25">
      <c r="A19" s="318" t="s">
        <v>10</v>
      </c>
      <c r="B19" s="262" t="s">
        <v>27</v>
      </c>
      <c r="C19" s="258" t="s">
        <v>28</v>
      </c>
      <c r="D19" s="264">
        <v>7296</v>
      </c>
      <c r="E19" s="258" t="s">
        <v>13</v>
      </c>
      <c r="F19" s="259">
        <v>45658</v>
      </c>
      <c r="G19" s="260">
        <v>34292</v>
      </c>
      <c r="H19" s="265">
        <v>3</v>
      </c>
      <c r="I19" s="265">
        <v>90</v>
      </c>
      <c r="J19" s="266">
        <v>339049</v>
      </c>
      <c r="K19" s="265">
        <v>500</v>
      </c>
      <c r="L19" s="263" t="s">
        <v>19</v>
      </c>
      <c r="M19" s="262" t="s">
        <v>30</v>
      </c>
    </row>
    <row r="20" spans="1:18" ht="31.5" x14ac:dyDescent="0.25">
      <c r="A20" s="318" t="s">
        <v>10</v>
      </c>
      <c r="B20" s="262" t="s">
        <v>31</v>
      </c>
      <c r="C20" s="178" t="s">
        <v>32</v>
      </c>
      <c r="D20" s="178">
        <v>8</v>
      </c>
      <c r="E20" s="258" t="s">
        <v>13</v>
      </c>
      <c r="F20" s="259">
        <v>45717</v>
      </c>
      <c r="G20" s="260">
        <v>2650</v>
      </c>
      <c r="H20" s="265">
        <v>3</v>
      </c>
      <c r="I20" s="265">
        <v>90</v>
      </c>
      <c r="J20" s="266">
        <v>339040</v>
      </c>
      <c r="K20" s="265">
        <v>500</v>
      </c>
      <c r="L20" s="263" t="s">
        <v>15</v>
      </c>
      <c r="M20" s="262" t="s">
        <v>34</v>
      </c>
    </row>
    <row r="21" spans="1:18" ht="47.25" x14ac:dyDescent="0.25">
      <c r="A21" s="318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>
        <v>4</v>
      </c>
      <c r="I21" s="13">
        <v>90</v>
      </c>
      <c r="J21" s="134">
        <v>449052</v>
      </c>
      <c r="K21" s="13">
        <v>500</v>
      </c>
      <c r="L21" s="16" t="s">
        <v>19</v>
      </c>
      <c r="M21" s="1" t="s">
        <v>37</v>
      </c>
    </row>
    <row r="22" spans="1:18" ht="31.5" x14ac:dyDescent="0.25">
      <c r="A22" s="317" t="s">
        <v>38</v>
      </c>
      <c r="B22" s="157" t="s">
        <v>39</v>
      </c>
      <c r="C22" s="267" t="s">
        <v>40</v>
      </c>
      <c r="D22" s="267">
        <v>693</v>
      </c>
      <c r="E22" s="171" t="s">
        <v>13</v>
      </c>
      <c r="F22" s="253">
        <v>45809</v>
      </c>
      <c r="G22" s="268">
        <v>40708.300000000003</v>
      </c>
      <c r="H22" s="171">
        <v>3</v>
      </c>
      <c r="I22" s="171">
        <v>90</v>
      </c>
      <c r="J22" s="255">
        <v>339030</v>
      </c>
      <c r="K22" s="171">
        <v>500</v>
      </c>
      <c r="L22" s="267" t="s">
        <v>15</v>
      </c>
      <c r="M22" s="157" t="s">
        <v>41</v>
      </c>
    </row>
    <row r="23" spans="1:18" ht="47.25" x14ac:dyDescent="0.25">
      <c r="A23" s="318" t="s">
        <v>38</v>
      </c>
      <c r="B23" s="178" t="s">
        <v>42</v>
      </c>
      <c r="C23" s="178" t="s">
        <v>43</v>
      </c>
      <c r="D23" s="258">
        <v>15</v>
      </c>
      <c r="E23" s="258" t="s">
        <v>13</v>
      </c>
      <c r="F23" s="259">
        <v>45901</v>
      </c>
      <c r="G23" s="260">
        <v>15605.37</v>
      </c>
      <c r="H23" s="258">
        <v>3</v>
      </c>
      <c r="I23" s="258">
        <v>90</v>
      </c>
      <c r="J23" s="261">
        <v>339030</v>
      </c>
      <c r="K23" s="258">
        <v>500</v>
      </c>
      <c r="L23" s="263" t="s">
        <v>15</v>
      </c>
      <c r="M23" s="262" t="s">
        <v>45</v>
      </c>
    </row>
    <row r="24" spans="1:18" ht="31.5" x14ac:dyDescent="0.25">
      <c r="A24" s="318" t="s">
        <v>38</v>
      </c>
      <c r="B24" s="178" t="s">
        <v>46</v>
      </c>
      <c r="C24" s="269" t="s">
        <v>47</v>
      </c>
      <c r="D24" s="258">
        <v>3</v>
      </c>
      <c r="E24" s="258" t="s">
        <v>13</v>
      </c>
      <c r="F24" s="259">
        <v>45901</v>
      </c>
      <c r="G24" s="260">
        <v>10000</v>
      </c>
      <c r="H24" s="258">
        <v>3</v>
      </c>
      <c r="I24" s="258">
        <v>90</v>
      </c>
      <c r="J24" s="261">
        <v>339040</v>
      </c>
      <c r="K24" s="258">
        <v>500</v>
      </c>
      <c r="L24" s="263" t="s">
        <v>15</v>
      </c>
      <c r="M24" s="262" t="s">
        <v>48</v>
      </c>
    </row>
    <row r="25" spans="1:18" ht="78.75" x14ac:dyDescent="0.25">
      <c r="A25" s="319" t="s">
        <v>38</v>
      </c>
      <c r="B25" s="178" t="s">
        <v>49</v>
      </c>
      <c r="C25" s="178" t="s">
        <v>50</v>
      </c>
      <c r="D25" s="258">
        <v>4</v>
      </c>
      <c r="E25" s="259" t="s">
        <v>43</v>
      </c>
      <c r="F25" s="259">
        <v>46023</v>
      </c>
      <c r="G25" s="260">
        <v>20000</v>
      </c>
      <c r="H25" s="258">
        <v>3</v>
      </c>
      <c r="I25" s="258">
        <v>90</v>
      </c>
      <c r="J25" s="261">
        <v>339039</v>
      </c>
      <c r="K25" s="258">
        <v>500</v>
      </c>
      <c r="L25" s="262" t="s">
        <v>177</v>
      </c>
      <c r="M25" s="263" t="s">
        <v>51</v>
      </c>
    </row>
    <row r="26" spans="1:18" ht="77.25" customHeight="1" x14ac:dyDescent="0.25">
      <c r="A26" s="319" t="s">
        <v>38</v>
      </c>
      <c r="B26" s="178" t="s">
        <v>52</v>
      </c>
      <c r="C26" s="178" t="s">
        <v>53</v>
      </c>
      <c r="D26" s="258">
        <v>10</v>
      </c>
      <c r="E26" s="259" t="s">
        <v>43</v>
      </c>
      <c r="F26" s="259">
        <v>46023</v>
      </c>
      <c r="G26" s="260">
        <v>15000</v>
      </c>
      <c r="H26" s="258">
        <v>3</v>
      </c>
      <c r="I26" s="258">
        <v>90</v>
      </c>
      <c r="J26" s="261">
        <v>339039</v>
      </c>
      <c r="K26" s="258">
        <v>500</v>
      </c>
      <c r="L26" s="258" t="s">
        <v>19</v>
      </c>
      <c r="M26" s="263" t="s">
        <v>51</v>
      </c>
    </row>
    <row r="27" spans="1:18" ht="31.5" x14ac:dyDescent="0.25">
      <c r="A27" s="318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>
        <v>4</v>
      </c>
      <c r="I27" s="13">
        <v>90</v>
      </c>
      <c r="J27" s="134">
        <v>449040</v>
      </c>
      <c r="K27" s="13">
        <v>500</v>
      </c>
      <c r="L27" s="16" t="s">
        <v>15</v>
      </c>
      <c r="M27" s="1" t="s">
        <v>57</v>
      </c>
    </row>
    <row r="28" spans="1:18" ht="31.5" x14ac:dyDescent="0.25">
      <c r="A28" s="318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>
        <v>4</v>
      </c>
      <c r="I28" s="25">
        <v>90</v>
      </c>
      <c r="J28" s="238">
        <v>449052</v>
      </c>
      <c r="K28" s="25">
        <v>500</v>
      </c>
      <c r="L28" s="16" t="s">
        <v>15</v>
      </c>
      <c r="M28" s="47" t="s">
        <v>60</v>
      </c>
      <c r="R28" s="224"/>
    </row>
    <row r="29" spans="1:18" ht="31.5" x14ac:dyDescent="0.25">
      <c r="A29" s="317" t="s">
        <v>10</v>
      </c>
      <c r="B29" s="267" t="s">
        <v>165</v>
      </c>
      <c r="C29" s="270" t="s">
        <v>43</v>
      </c>
      <c r="D29" s="252">
        <v>12</v>
      </c>
      <c r="E29" s="271" t="s">
        <v>43</v>
      </c>
      <c r="F29" s="270" t="s">
        <v>61</v>
      </c>
      <c r="G29" s="254">
        <v>100000</v>
      </c>
      <c r="H29" s="171">
        <v>3</v>
      </c>
      <c r="I29" s="171">
        <v>90</v>
      </c>
      <c r="J29" s="255">
        <v>339039</v>
      </c>
      <c r="K29" s="171">
        <v>500</v>
      </c>
      <c r="L29" s="272" t="s">
        <v>62</v>
      </c>
      <c r="M29" s="267" t="s">
        <v>63</v>
      </c>
    </row>
    <row r="30" spans="1:18" ht="31.5" x14ac:dyDescent="0.25">
      <c r="A30" s="318" t="s">
        <v>10</v>
      </c>
      <c r="B30" s="178" t="s">
        <v>180</v>
      </c>
      <c r="C30" s="273" t="s">
        <v>181</v>
      </c>
      <c r="D30" s="274">
        <v>2500</v>
      </c>
      <c r="E30" s="275" t="s">
        <v>137</v>
      </c>
      <c r="F30" s="276">
        <v>46023</v>
      </c>
      <c r="G30" s="260">
        <v>65000</v>
      </c>
      <c r="H30" s="258">
        <v>3</v>
      </c>
      <c r="I30" s="258">
        <v>90</v>
      </c>
      <c r="J30" s="261">
        <v>339039</v>
      </c>
      <c r="K30" s="258">
        <v>500</v>
      </c>
      <c r="L30" s="275" t="s">
        <v>19</v>
      </c>
      <c r="M30" s="178" t="s">
        <v>182</v>
      </c>
    </row>
    <row r="31" spans="1:18" ht="31.5" x14ac:dyDescent="0.25">
      <c r="A31" s="318" t="s">
        <v>10</v>
      </c>
      <c r="B31" s="178" t="s">
        <v>183</v>
      </c>
      <c r="C31" s="273" t="s">
        <v>184</v>
      </c>
      <c r="D31" s="274">
        <v>190000</v>
      </c>
      <c r="E31" s="275" t="s">
        <v>137</v>
      </c>
      <c r="F31" s="276">
        <v>46023</v>
      </c>
      <c r="G31" s="260">
        <v>170700</v>
      </c>
      <c r="H31" s="258">
        <v>3</v>
      </c>
      <c r="I31" s="258">
        <v>90</v>
      </c>
      <c r="J31" s="261">
        <v>339039</v>
      </c>
      <c r="K31" s="258">
        <v>500</v>
      </c>
      <c r="L31" s="275" t="s">
        <v>19</v>
      </c>
      <c r="M31" s="178" t="s">
        <v>185</v>
      </c>
    </row>
    <row r="32" spans="1:18" ht="31.5" x14ac:dyDescent="0.25">
      <c r="A32" s="318" t="s">
        <v>10</v>
      </c>
      <c r="B32" s="178" t="s">
        <v>186</v>
      </c>
      <c r="C32" s="273" t="s">
        <v>32</v>
      </c>
      <c r="D32" s="277">
        <v>1</v>
      </c>
      <c r="E32" s="275" t="s">
        <v>137</v>
      </c>
      <c r="F32" s="276">
        <v>46252</v>
      </c>
      <c r="G32" s="260">
        <v>28000</v>
      </c>
      <c r="H32" s="258">
        <v>3</v>
      </c>
      <c r="I32" s="258">
        <v>90</v>
      </c>
      <c r="J32" s="261">
        <v>339033</v>
      </c>
      <c r="K32" s="258">
        <v>500</v>
      </c>
      <c r="L32" s="275" t="s">
        <v>86</v>
      </c>
      <c r="M32" s="263" t="s">
        <v>187</v>
      </c>
    </row>
    <row r="33" spans="1:13" ht="31.5" x14ac:dyDescent="0.25">
      <c r="A33" s="318" t="s">
        <v>10</v>
      </c>
      <c r="B33" s="178" t="s">
        <v>188</v>
      </c>
      <c r="C33" s="273" t="s">
        <v>189</v>
      </c>
      <c r="D33" s="271">
        <v>14</v>
      </c>
      <c r="E33" s="275" t="s">
        <v>137</v>
      </c>
      <c r="F33" s="276">
        <v>46039</v>
      </c>
      <c r="G33" s="278">
        <v>7500</v>
      </c>
      <c r="H33" s="258">
        <v>3</v>
      </c>
      <c r="I33" s="258">
        <v>90</v>
      </c>
      <c r="J33" s="261">
        <v>339039</v>
      </c>
      <c r="K33" s="258">
        <v>500</v>
      </c>
      <c r="L33" s="263" t="s">
        <v>15</v>
      </c>
      <c r="M33" s="263" t="s">
        <v>190</v>
      </c>
    </row>
    <row r="34" spans="1:13" ht="63" x14ac:dyDescent="0.25">
      <c r="A34" s="318" t="s">
        <v>10</v>
      </c>
      <c r="B34" s="178" t="s">
        <v>191</v>
      </c>
      <c r="C34" s="279" t="s">
        <v>32</v>
      </c>
      <c r="D34" s="271">
        <v>1</v>
      </c>
      <c r="E34" s="275" t="s">
        <v>137</v>
      </c>
      <c r="F34" s="276">
        <v>46072</v>
      </c>
      <c r="G34" s="278">
        <v>12000</v>
      </c>
      <c r="H34" s="258">
        <v>3</v>
      </c>
      <c r="I34" s="258">
        <v>90</v>
      </c>
      <c r="J34" s="261">
        <v>339039</v>
      </c>
      <c r="K34" s="258">
        <v>500</v>
      </c>
      <c r="L34" s="263" t="s">
        <v>15</v>
      </c>
      <c r="M34" s="178" t="s">
        <v>192</v>
      </c>
    </row>
    <row r="35" spans="1:13" ht="31.5" x14ac:dyDescent="0.25">
      <c r="A35" s="318" t="s">
        <v>10</v>
      </c>
      <c r="B35" s="178" t="s">
        <v>193</v>
      </c>
      <c r="C35" s="279" t="s">
        <v>32</v>
      </c>
      <c r="D35" s="271">
        <v>1</v>
      </c>
      <c r="E35" s="275" t="s">
        <v>137</v>
      </c>
      <c r="F35" s="276">
        <v>46191</v>
      </c>
      <c r="G35" s="278">
        <v>60000</v>
      </c>
      <c r="H35" s="258">
        <v>3</v>
      </c>
      <c r="I35" s="258">
        <v>90</v>
      </c>
      <c r="J35" s="261">
        <v>339033</v>
      </c>
      <c r="K35" s="258">
        <v>500</v>
      </c>
      <c r="L35" s="275" t="s">
        <v>19</v>
      </c>
      <c r="M35" s="178" t="s">
        <v>194</v>
      </c>
    </row>
    <row r="36" spans="1:13" ht="63" x14ac:dyDescent="0.25">
      <c r="A36" s="318" t="s">
        <v>10</v>
      </c>
      <c r="B36" s="178" t="s">
        <v>195</v>
      </c>
      <c r="C36" s="279" t="s">
        <v>196</v>
      </c>
      <c r="D36" s="280">
        <v>11000</v>
      </c>
      <c r="E36" s="275" t="s">
        <v>137</v>
      </c>
      <c r="F36" s="276">
        <v>46293</v>
      </c>
      <c r="G36" s="278">
        <v>80850</v>
      </c>
      <c r="H36" s="258">
        <v>3</v>
      </c>
      <c r="I36" s="258">
        <v>90</v>
      </c>
      <c r="J36" s="261">
        <v>339030</v>
      </c>
      <c r="K36" s="258">
        <v>500</v>
      </c>
      <c r="L36" s="263" t="s">
        <v>197</v>
      </c>
      <c r="M36" s="178" t="s">
        <v>198</v>
      </c>
    </row>
    <row r="37" spans="1:13" ht="31.5" x14ac:dyDescent="0.25">
      <c r="A37" s="318" t="s">
        <v>10</v>
      </c>
      <c r="B37" s="178" t="s">
        <v>199</v>
      </c>
      <c r="C37" s="279" t="s">
        <v>32</v>
      </c>
      <c r="D37" s="271">
        <v>195</v>
      </c>
      <c r="E37" s="275" t="s">
        <v>137</v>
      </c>
      <c r="F37" s="276">
        <v>47549</v>
      </c>
      <c r="G37" s="278">
        <v>30000</v>
      </c>
      <c r="H37" s="258">
        <v>3</v>
      </c>
      <c r="I37" s="258">
        <v>91</v>
      </c>
      <c r="J37" s="261">
        <v>339139</v>
      </c>
      <c r="K37" s="258">
        <v>500</v>
      </c>
      <c r="L37" s="263" t="s">
        <v>201</v>
      </c>
      <c r="M37" s="262" t="s">
        <v>202</v>
      </c>
    </row>
    <row r="38" spans="1:13" ht="31.5" x14ac:dyDescent="0.25">
      <c r="A38" s="318" t="s">
        <v>10</v>
      </c>
      <c r="B38" s="178" t="s">
        <v>203</v>
      </c>
      <c r="C38" s="278" t="s">
        <v>32</v>
      </c>
      <c r="D38" s="277">
        <v>1</v>
      </c>
      <c r="E38" s="263" t="s">
        <v>137</v>
      </c>
      <c r="F38" s="276">
        <v>46049</v>
      </c>
      <c r="G38" s="278">
        <v>18000</v>
      </c>
      <c r="H38" s="258">
        <v>3</v>
      </c>
      <c r="I38" s="258">
        <v>90</v>
      </c>
      <c r="J38" s="261">
        <v>339040</v>
      </c>
      <c r="K38" s="258">
        <v>500</v>
      </c>
      <c r="L38" s="263" t="s">
        <v>204</v>
      </c>
      <c r="M38" s="178" t="s">
        <v>205</v>
      </c>
    </row>
    <row r="39" spans="1:13" ht="31.5" x14ac:dyDescent="0.25">
      <c r="A39" s="318" t="s">
        <v>240</v>
      </c>
      <c r="B39" s="178" t="s">
        <v>207</v>
      </c>
      <c r="C39" s="281" t="s">
        <v>208</v>
      </c>
      <c r="D39" s="271">
        <v>4</v>
      </c>
      <c r="E39" s="263" t="s">
        <v>137</v>
      </c>
      <c r="F39" s="276">
        <v>46327</v>
      </c>
      <c r="G39" s="278">
        <v>630000</v>
      </c>
      <c r="H39" s="258">
        <v>3</v>
      </c>
      <c r="I39" s="258">
        <v>90</v>
      </c>
      <c r="J39" s="261">
        <v>339037</v>
      </c>
      <c r="K39" s="258">
        <v>500</v>
      </c>
      <c r="L39" s="263" t="s">
        <v>209</v>
      </c>
      <c r="M39" s="178" t="s">
        <v>210</v>
      </c>
    </row>
    <row r="40" spans="1:13" ht="63" x14ac:dyDescent="0.25">
      <c r="A40" s="318" t="s">
        <v>241</v>
      </c>
      <c r="B40" s="178" t="s">
        <v>212</v>
      </c>
      <c r="C40" s="273" t="s">
        <v>32</v>
      </c>
      <c r="D40" s="277">
        <v>1</v>
      </c>
      <c r="E40" s="263" t="s">
        <v>137</v>
      </c>
      <c r="F40" s="276">
        <v>46364</v>
      </c>
      <c r="G40" s="278">
        <v>330000</v>
      </c>
      <c r="H40" s="258">
        <v>3</v>
      </c>
      <c r="I40" s="258">
        <v>90</v>
      </c>
      <c r="J40" s="261">
        <v>339037</v>
      </c>
      <c r="K40" s="258">
        <v>500</v>
      </c>
      <c r="L40" s="263" t="s">
        <v>213</v>
      </c>
      <c r="M40" s="178" t="s">
        <v>214</v>
      </c>
    </row>
    <row r="41" spans="1:13" ht="31.5" x14ac:dyDescent="0.25">
      <c r="A41" s="318" t="s">
        <v>10</v>
      </c>
      <c r="B41" s="178" t="s">
        <v>215</v>
      </c>
      <c r="C41" s="273" t="s">
        <v>32</v>
      </c>
      <c r="D41" s="277">
        <v>24</v>
      </c>
      <c r="E41" s="263" t="s">
        <v>137</v>
      </c>
      <c r="F41" s="276">
        <v>46209</v>
      </c>
      <c r="G41" s="260">
        <v>1000</v>
      </c>
      <c r="H41" s="258">
        <v>3</v>
      </c>
      <c r="I41" s="258">
        <v>90</v>
      </c>
      <c r="J41" s="261">
        <v>339039</v>
      </c>
      <c r="K41" s="258">
        <v>500</v>
      </c>
      <c r="L41" s="275" t="s">
        <v>216</v>
      </c>
      <c r="M41" s="178" t="s">
        <v>217</v>
      </c>
    </row>
    <row r="42" spans="1:13" ht="63" x14ac:dyDescent="0.25">
      <c r="A42" s="318" t="s">
        <v>10</v>
      </c>
      <c r="B42" s="178" t="s">
        <v>218</v>
      </c>
      <c r="C42" s="273" t="s">
        <v>32</v>
      </c>
      <c r="D42" s="271">
        <v>1</v>
      </c>
      <c r="E42" s="263" t="s">
        <v>137</v>
      </c>
      <c r="F42" s="276">
        <v>46121</v>
      </c>
      <c r="G42" s="260">
        <v>200000</v>
      </c>
      <c r="H42" s="258">
        <v>3</v>
      </c>
      <c r="I42" s="258">
        <v>90</v>
      </c>
      <c r="J42" s="261">
        <v>339033</v>
      </c>
      <c r="K42" s="258">
        <v>500</v>
      </c>
      <c r="L42" s="275" t="s">
        <v>19</v>
      </c>
      <c r="M42" s="178" t="s">
        <v>219</v>
      </c>
    </row>
    <row r="43" spans="1:13" ht="78.75" x14ac:dyDescent="0.25">
      <c r="A43" s="318" t="s">
        <v>10</v>
      </c>
      <c r="B43" s="178" t="s">
        <v>220</v>
      </c>
      <c r="C43" s="273" t="s">
        <v>32</v>
      </c>
      <c r="D43" s="277">
        <v>1</v>
      </c>
      <c r="E43" s="263" t="s">
        <v>137</v>
      </c>
      <c r="F43" s="276">
        <v>45767</v>
      </c>
      <c r="G43" s="260">
        <v>7000</v>
      </c>
      <c r="H43" s="258">
        <v>3</v>
      </c>
      <c r="I43" s="258">
        <v>90</v>
      </c>
      <c r="J43" s="261">
        <v>339039</v>
      </c>
      <c r="K43" s="258">
        <v>500</v>
      </c>
      <c r="L43" s="275" t="s">
        <v>221</v>
      </c>
      <c r="M43" s="178" t="s">
        <v>222</v>
      </c>
    </row>
    <row r="44" spans="1:13" ht="31.5" x14ac:dyDescent="0.25">
      <c r="A44" s="318" t="s">
        <v>10</v>
      </c>
      <c r="B44" s="178" t="s">
        <v>223</v>
      </c>
      <c r="C44" s="273" t="s">
        <v>32</v>
      </c>
      <c r="D44" s="277">
        <v>1</v>
      </c>
      <c r="E44" s="263" t="s">
        <v>137</v>
      </c>
      <c r="F44" s="276">
        <v>46254</v>
      </c>
      <c r="G44" s="260">
        <v>35300</v>
      </c>
      <c r="H44" s="258">
        <v>3</v>
      </c>
      <c r="I44" s="258">
        <v>90</v>
      </c>
      <c r="J44" s="261">
        <v>339033</v>
      </c>
      <c r="K44" s="258">
        <v>500</v>
      </c>
      <c r="L44" s="275" t="s">
        <v>86</v>
      </c>
      <c r="M44" s="178" t="s">
        <v>224</v>
      </c>
    </row>
    <row r="45" spans="1:13" ht="31.5" x14ac:dyDescent="0.25">
      <c r="A45" s="318" t="s">
        <v>239</v>
      </c>
      <c r="B45" s="178" t="s">
        <v>225</v>
      </c>
      <c r="C45" s="273" t="s">
        <v>189</v>
      </c>
      <c r="D45" s="277">
        <v>1</v>
      </c>
      <c r="E45" s="267" t="s">
        <v>137</v>
      </c>
      <c r="F45" s="276">
        <v>46365</v>
      </c>
      <c r="G45" s="282">
        <v>125</v>
      </c>
      <c r="H45" s="258">
        <v>3</v>
      </c>
      <c r="I45" s="258">
        <v>90</v>
      </c>
      <c r="J45" s="261">
        <v>339039</v>
      </c>
      <c r="K45" s="258">
        <v>500</v>
      </c>
      <c r="L45" s="178" t="s">
        <v>226</v>
      </c>
      <c r="M45" s="178" t="s">
        <v>227</v>
      </c>
    </row>
    <row r="46" spans="1:13" ht="31.5" x14ac:dyDescent="0.25">
      <c r="A46" s="318" t="s">
        <v>239</v>
      </c>
      <c r="B46" s="178" t="s">
        <v>225</v>
      </c>
      <c r="C46" s="273" t="s">
        <v>189</v>
      </c>
      <c r="D46" s="277">
        <v>1</v>
      </c>
      <c r="E46" s="267" t="s">
        <v>137</v>
      </c>
      <c r="F46" s="276">
        <v>46369</v>
      </c>
      <c r="G46" s="282">
        <v>315</v>
      </c>
      <c r="H46" s="258">
        <v>3</v>
      </c>
      <c r="I46" s="258">
        <v>90</v>
      </c>
      <c r="J46" s="261">
        <v>339039</v>
      </c>
      <c r="K46" s="258">
        <v>500</v>
      </c>
      <c r="L46" s="178" t="s">
        <v>226</v>
      </c>
      <c r="M46" s="178" t="s">
        <v>227</v>
      </c>
    </row>
    <row r="47" spans="1:13" ht="110.25" x14ac:dyDescent="0.25">
      <c r="A47" s="318" t="s">
        <v>10</v>
      </c>
      <c r="B47" s="178" t="s">
        <v>228</v>
      </c>
      <c r="C47" s="283" t="s">
        <v>229</v>
      </c>
      <c r="D47" s="252">
        <v>42000</v>
      </c>
      <c r="E47" s="178" t="s">
        <v>137</v>
      </c>
      <c r="F47" s="276">
        <v>46785</v>
      </c>
      <c r="G47" s="260">
        <v>25000</v>
      </c>
      <c r="H47" s="258">
        <v>3</v>
      </c>
      <c r="I47" s="258">
        <v>90</v>
      </c>
      <c r="J47" s="261">
        <v>339040</v>
      </c>
      <c r="K47" s="258">
        <v>500</v>
      </c>
      <c r="L47" s="275" t="s">
        <v>204</v>
      </c>
      <c r="M47" s="178" t="s">
        <v>230</v>
      </c>
    </row>
    <row r="48" spans="1:13" ht="47.25" x14ac:dyDescent="0.25">
      <c r="A48" s="318" t="s">
        <v>10</v>
      </c>
      <c r="B48" s="178" t="s">
        <v>231</v>
      </c>
      <c r="C48" s="283" t="s">
        <v>232</v>
      </c>
      <c r="D48" s="284">
        <v>4</v>
      </c>
      <c r="E48" s="178" t="s">
        <v>137</v>
      </c>
      <c r="F48" s="276">
        <v>46063</v>
      </c>
      <c r="G48" s="260">
        <v>270000</v>
      </c>
      <c r="H48" s="258">
        <v>3</v>
      </c>
      <c r="I48" s="258">
        <v>90</v>
      </c>
      <c r="J48" s="261">
        <v>339037</v>
      </c>
      <c r="K48" s="258">
        <v>500</v>
      </c>
      <c r="L48" s="275" t="s">
        <v>19</v>
      </c>
      <c r="M48" s="178" t="s">
        <v>233</v>
      </c>
    </row>
    <row r="49" spans="1:18" ht="47.25" x14ac:dyDescent="0.25">
      <c r="A49" s="317" t="s">
        <v>238</v>
      </c>
      <c r="B49" s="157" t="s">
        <v>301</v>
      </c>
      <c r="C49" s="270" t="s">
        <v>32</v>
      </c>
      <c r="D49" s="258">
        <v>1</v>
      </c>
      <c r="E49" s="275" t="s">
        <v>69</v>
      </c>
      <c r="F49" s="276">
        <v>46023</v>
      </c>
      <c r="G49" s="260">
        <v>15000</v>
      </c>
      <c r="H49" s="258">
        <v>3</v>
      </c>
      <c r="I49" s="258">
        <v>90</v>
      </c>
      <c r="J49" s="261">
        <v>339039</v>
      </c>
      <c r="K49" s="258">
        <v>500</v>
      </c>
      <c r="L49" s="272" t="s">
        <v>235</v>
      </c>
      <c r="M49" s="157" t="s">
        <v>236</v>
      </c>
    </row>
    <row r="50" spans="1:18" ht="94.5" x14ac:dyDescent="0.25">
      <c r="A50" s="170" t="s">
        <v>95</v>
      </c>
      <c r="B50" s="285" t="s">
        <v>96</v>
      </c>
      <c r="C50" s="157" t="s">
        <v>97</v>
      </c>
      <c r="D50" s="157">
        <v>1</v>
      </c>
      <c r="E50" s="286" t="s">
        <v>243</v>
      </c>
      <c r="F50" s="287" t="s">
        <v>242</v>
      </c>
      <c r="G50" s="288">
        <v>508420</v>
      </c>
      <c r="H50" s="157">
        <v>3</v>
      </c>
      <c r="I50" s="157">
        <v>90</v>
      </c>
      <c r="J50" s="289">
        <v>339039</v>
      </c>
      <c r="K50" s="157">
        <v>500</v>
      </c>
      <c r="L50" s="157" t="s">
        <v>177</v>
      </c>
      <c r="M50" s="285" t="s">
        <v>100</v>
      </c>
    </row>
    <row r="51" spans="1:18" ht="94.5" x14ac:dyDescent="0.25">
      <c r="A51" s="170" t="s">
        <v>95</v>
      </c>
      <c r="B51" s="285" t="s">
        <v>101</v>
      </c>
      <c r="C51" s="157" t="s">
        <v>97</v>
      </c>
      <c r="D51" s="290">
        <v>1</v>
      </c>
      <c r="E51" s="286" t="s">
        <v>69</v>
      </c>
      <c r="F51" s="287" t="s">
        <v>244</v>
      </c>
      <c r="G51" s="288">
        <v>600000</v>
      </c>
      <c r="H51" s="157">
        <v>3</v>
      </c>
      <c r="I51" s="157">
        <v>90</v>
      </c>
      <c r="J51" s="289">
        <v>339039</v>
      </c>
      <c r="K51" s="157">
        <v>500</v>
      </c>
      <c r="L51" s="157" t="s">
        <v>177</v>
      </c>
      <c r="M51" s="285" t="s">
        <v>100</v>
      </c>
    </row>
    <row r="52" spans="1:18" ht="94.5" x14ac:dyDescent="0.25">
      <c r="A52" s="170" t="s">
        <v>95</v>
      </c>
      <c r="B52" s="285" t="s">
        <v>102</v>
      </c>
      <c r="C52" s="157" t="s">
        <v>97</v>
      </c>
      <c r="D52" s="290">
        <v>1</v>
      </c>
      <c r="E52" s="291" t="s">
        <v>69</v>
      </c>
      <c r="F52" s="287" t="s">
        <v>245</v>
      </c>
      <c r="G52" s="288">
        <v>150000</v>
      </c>
      <c r="H52" s="157">
        <v>3</v>
      </c>
      <c r="I52" s="157">
        <v>90</v>
      </c>
      <c r="J52" s="289">
        <v>339039</v>
      </c>
      <c r="K52" s="157">
        <v>500</v>
      </c>
      <c r="L52" s="157" t="s">
        <v>177</v>
      </c>
      <c r="M52" s="285" t="s">
        <v>100</v>
      </c>
    </row>
    <row r="53" spans="1:18" ht="94.5" x14ac:dyDescent="0.25">
      <c r="A53" s="170" t="s">
        <v>95</v>
      </c>
      <c r="B53" s="285" t="s">
        <v>103</v>
      </c>
      <c r="C53" s="157" t="s">
        <v>97</v>
      </c>
      <c r="D53" s="290">
        <v>1</v>
      </c>
      <c r="E53" s="286">
        <v>600000</v>
      </c>
      <c r="F53" s="288" t="s">
        <v>98</v>
      </c>
      <c r="G53" s="288">
        <v>46235</v>
      </c>
      <c r="H53" s="157">
        <v>3</v>
      </c>
      <c r="I53" s="157">
        <v>90</v>
      </c>
      <c r="J53" s="289">
        <v>339039</v>
      </c>
      <c r="K53" s="157">
        <v>500</v>
      </c>
      <c r="L53" s="157" t="s">
        <v>177</v>
      </c>
      <c r="M53" s="285" t="s">
        <v>100</v>
      </c>
    </row>
    <row r="54" spans="1:18" ht="94.5" x14ac:dyDescent="0.25">
      <c r="A54" s="170" t="s">
        <v>95</v>
      </c>
      <c r="B54" s="285" t="s">
        <v>104</v>
      </c>
      <c r="C54" s="157" t="s">
        <v>97</v>
      </c>
      <c r="D54" s="290">
        <v>1</v>
      </c>
      <c r="E54" s="292">
        <v>46266</v>
      </c>
      <c r="F54" s="288" t="s">
        <v>98</v>
      </c>
      <c r="G54" s="288">
        <v>450000</v>
      </c>
      <c r="H54" s="157">
        <v>3</v>
      </c>
      <c r="I54" s="157">
        <v>90</v>
      </c>
      <c r="J54" s="289">
        <v>339039</v>
      </c>
      <c r="K54" s="157">
        <v>500</v>
      </c>
      <c r="L54" s="157" t="s">
        <v>177</v>
      </c>
      <c r="M54" s="285" t="s">
        <v>100</v>
      </c>
    </row>
    <row r="55" spans="1:18" ht="94.5" x14ac:dyDescent="0.25">
      <c r="A55" s="170" t="s">
        <v>95</v>
      </c>
      <c r="B55" s="285" t="s">
        <v>105</v>
      </c>
      <c r="C55" s="157" t="s">
        <v>97</v>
      </c>
      <c r="D55" s="290">
        <v>1</v>
      </c>
      <c r="E55" s="292">
        <v>46327</v>
      </c>
      <c r="F55" s="288" t="s">
        <v>98</v>
      </c>
      <c r="G55" s="288">
        <v>300000</v>
      </c>
      <c r="H55" s="157">
        <v>3</v>
      </c>
      <c r="I55" s="157">
        <v>90</v>
      </c>
      <c r="J55" s="289">
        <v>339039</v>
      </c>
      <c r="K55" s="157">
        <v>500</v>
      </c>
      <c r="L55" s="157" t="s">
        <v>177</v>
      </c>
      <c r="M55" s="285" t="s">
        <v>100</v>
      </c>
    </row>
    <row r="56" spans="1:18" ht="157.5" x14ac:dyDescent="0.25">
      <c r="A56" s="170" t="s">
        <v>95</v>
      </c>
      <c r="B56" s="285" t="s">
        <v>106</v>
      </c>
      <c r="C56" s="157" t="s">
        <v>97</v>
      </c>
      <c r="D56" s="157">
        <v>1</v>
      </c>
      <c r="E56" s="292">
        <v>46023</v>
      </c>
      <c r="F56" s="288" t="s">
        <v>92</v>
      </c>
      <c r="G56" s="288">
        <v>1500000</v>
      </c>
      <c r="H56" s="157">
        <v>3</v>
      </c>
      <c r="I56" s="157">
        <v>90</v>
      </c>
      <c r="J56" s="289">
        <v>339039</v>
      </c>
      <c r="K56" s="157">
        <v>500</v>
      </c>
      <c r="L56" s="157" t="s">
        <v>177</v>
      </c>
      <c r="M56" s="285" t="s">
        <v>107</v>
      </c>
    </row>
    <row r="57" spans="1:18" ht="63" x14ac:dyDescent="0.25">
      <c r="A57" s="170" t="s">
        <v>95</v>
      </c>
      <c r="B57" s="285" t="s">
        <v>108</v>
      </c>
      <c r="C57" s="157" t="s">
        <v>97</v>
      </c>
      <c r="D57" s="293">
        <v>50000</v>
      </c>
      <c r="E57" s="292">
        <v>46113</v>
      </c>
      <c r="F57" s="288" t="s">
        <v>98</v>
      </c>
      <c r="G57" s="288">
        <v>1000000</v>
      </c>
      <c r="H57" s="157">
        <v>3</v>
      </c>
      <c r="I57" s="157">
        <v>90</v>
      </c>
      <c r="J57" s="289">
        <v>339032</v>
      </c>
      <c r="K57" s="157">
        <v>500</v>
      </c>
      <c r="L57" s="157" t="s">
        <v>177</v>
      </c>
      <c r="M57" s="285" t="s">
        <v>110</v>
      </c>
    </row>
    <row r="58" spans="1:18" ht="63" x14ac:dyDescent="0.25">
      <c r="A58" s="170" t="s">
        <v>95</v>
      </c>
      <c r="B58" s="285" t="s">
        <v>111</v>
      </c>
      <c r="C58" s="157" t="s">
        <v>97</v>
      </c>
      <c r="D58" s="157">
        <v>1</v>
      </c>
      <c r="E58" s="292">
        <v>46023</v>
      </c>
      <c r="F58" s="288" t="s">
        <v>98</v>
      </c>
      <c r="G58" s="288">
        <v>500000</v>
      </c>
      <c r="H58" s="157">
        <v>3</v>
      </c>
      <c r="I58" s="157">
        <v>90</v>
      </c>
      <c r="J58" s="289">
        <v>339032</v>
      </c>
      <c r="K58" s="157">
        <v>500</v>
      </c>
      <c r="L58" s="157" t="s">
        <v>138</v>
      </c>
      <c r="M58" s="285" t="s">
        <v>112</v>
      </c>
    </row>
    <row r="59" spans="1:18" ht="141.75" x14ac:dyDescent="0.25">
      <c r="A59" s="170" t="s">
        <v>95</v>
      </c>
      <c r="B59" s="149" t="s">
        <v>118</v>
      </c>
      <c r="C59" s="47" t="s">
        <v>32</v>
      </c>
      <c r="D59" s="47">
        <v>1</v>
      </c>
      <c r="E59" s="152">
        <v>46054</v>
      </c>
      <c r="F59" s="151" t="s">
        <v>98</v>
      </c>
      <c r="G59" s="151">
        <v>65000</v>
      </c>
      <c r="H59" s="156">
        <v>4</v>
      </c>
      <c r="I59" s="156">
        <v>90</v>
      </c>
      <c r="J59" s="240">
        <v>449052</v>
      </c>
      <c r="K59" s="156">
        <v>500</v>
      </c>
      <c r="L59" s="47" t="s">
        <v>177</v>
      </c>
      <c r="M59" s="157" t="s">
        <v>119</v>
      </c>
      <c r="R59" s="224"/>
    </row>
    <row r="60" spans="1:18" ht="25.5" x14ac:dyDescent="0.25">
      <c r="A60" s="320" t="s">
        <v>120</v>
      </c>
      <c r="B60" s="294" t="s">
        <v>121</v>
      </c>
      <c r="C60" s="294" t="s">
        <v>43</v>
      </c>
      <c r="D60" s="295">
        <v>1</v>
      </c>
      <c r="E60" s="296" t="s">
        <v>98</v>
      </c>
      <c r="F60" s="297">
        <v>46143</v>
      </c>
      <c r="G60" s="296">
        <v>50000</v>
      </c>
      <c r="H60" s="294">
        <v>3</v>
      </c>
      <c r="I60" s="294">
        <v>90</v>
      </c>
      <c r="J60" s="298">
        <v>339047</v>
      </c>
      <c r="K60" s="299">
        <v>759</v>
      </c>
      <c r="L60" s="299" t="s">
        <v>123</v>
      </c>
      <c r="M60" s="299" t="s">
        <v>124</v>
      </c>
    </row>
    <row r="61" spans="1:18" ht="25.5" x14ac:dyDescent="0.25">
      <c r="A61" s="320" t="s">
        <v>120</v>
      </c>
      <c r="B61" s="294" t="s">
        <v>125</v>
      </c>
      <c r="C61" s="294" t="s">
        <v>43</v>
      </c>
      <c r="D61" s="295">
        <v>1</v>
      </c>
      <c r="E61" s="296" t="s">
        <v>98</v>
      </c>
      <c r="F61" s="297">
        <v>46023</v>
      </c>
      <c r="G61" s="296">
        <v>3000</v>
      </c>
      <c r="H61" s="294">
        <v>3</v>
      </c>
      <c r="I61" s="294">
        <v>90</v>
      </c>
      <c r="J61" s="298">
        <v>339039</v>
      </c>
      <c r="K61" s="299">
        <v>500</v>
      </c>
      <c r="L61" s="299" t="s">
        <v>127</v>
      </c>
      <c r="M61" s="299" t="s">
        <v>124</v>
      </c>
    </row>
    <row r="62" spans="1:18" x14ac:dyDescent="0.25">
      <c r="A62" s="320" t="s">
        <v>120</v>
      </c>
      <c r="B62" s="294" t="s">
        <v>128</v>
      </c>
      <c r="C62" s="294" t="s">
        <v>43</v>
      </c>
      <c r="D62" s="295">
        <v>1</v>
      </c>
      <c r="E62" s="296" t="s">
        <v>98</v>
      </c>
      <c r="F62" s="297">
        <v>46023</v>
      </c>
      <c r="G62" s="296">
        <v>600000</v>
      </c>
      <c r="H62" s="294">
        <v>3</v>
      </c>
      <c r="I62" s="294">
        <v>90</v>
      </c>
      <c r="J62" s="298">
        <v>339039</v>
      </c>
      <c r="K62" s="299">
        <v>759</v>
      </c>
      <c r="L62" s="299" t="s">
        <v>127</v>
      </c>
      <c r="M62" s="299" t="s">
        <v>124</v>
      </c>
    </row>
    <row r="63" spans="1:18" ht="38.25" x14ac:dyDescent="0.25">
      <c r="A63" s="320" t="s">
        <v>120</v>
      </c>
      <c r="B63" s="294" t="s">
        <v>283</v>
      </c>
      <c r="C63" s="294" t="s">
        <v>43</v>
      </c>
      <c r="D63" s="294">
        <v>1</v>
      </c>
      <c r="E63" s="296" t="s">
        <v>133</v>
      </c>
      <c r="F63" s="297">
        <v>45931</v>
      </c>
      <c r="G63" s="296">
        <v>350000</v>
      </c>
      <c r="H63" s="294">
        <v>3</v>
      </c>
      <c r="I63" s="294">
        <v>90</v>
      </c>
      <c r="J63" s="298">
        <v>339039</v>
      </c>
      <c r="K63" s="299">
        <v>500</v>
      </c>
      <c r="L63" s="299" t="s">
        <v>130</v>
      </c>
      <c r="M63" s="299" t="s">
        <v>131</v>
      </c>
    </row>
    <row r="64" spans="1:18" ht="38.25" x14ac:dyDescent="0.25">
      <c r="A64" s="320" t="s">
        <v>120</v>
      </c>
      <c r="B64" s="294" t="s">
        <v>129</v>
      </c>
      <c r="C64" s="294" t="s">
        <v>43</v>
      </c>
      <c r="D64" s="294">
        <v>1</v>
      </c>
      <c r="E64" s="296" t="s">
        <v>98</v>
      </c>
      <c r="F64" s="297">
        <v>46296</v>
      </c>
      <c r="G64" s="296">
        <v>350000</v>
      </c>
      <c r="H64" s="294">
        <v>3</v>
      </c>
      <c r="I64" s="294">
        <v>90</v>
      </c>
      <c r="J64" s="298">
        <v>339039</v>
      </c>
      <c r="K64" s="299">
        <v>500</v>
      </c>
      <c r="L64" s="299" t="s">
        <v>130</v>
      </c>
      <c r="M64" s="299" t="s">
        <v>131</v>
      </c>
    </row>
    <row r="65" spans="1:13" ht="25.5" x14ac:dyDescent="0.25">
      <c r="A65" s="320" t="s">
        <v>120</v>
      </c>
      <c r="B65" s="294" t="s">
        <v>284</v>
      </c>
      <c r="C65" s="294" t="s">
        <v>43</v>
      </c>
      <c r="D65" s="294">
        <v>1</v>
      </c>
      <c r="E65" s="296" t="s">
        <v>133</v>
      </c>
      <c r="F65" s="297">
        <v>45870</v>
      </c>
      <c r="G65" s="296">
        <v>300000</v>
      </c>
      <c r="H65" s="294">
        <v>3</v>
      </c>
      <c r="I65" s="294">
        <v>90</v>
      </c>
      <c r="J65" s="298">
        <v>339039</v>
      </c>
      <c r="K65" s="299">
        <v>500</v>
      </c>
      <c r="L65" s="299" t="s">
        <v>130</v>
      </c>
      <c r="M65" s="299" t="s">
        <v>134</v>
      </c>
    </row>
    <row r="66" spans="1:13" ht="25.5" x14ac:dyDescent="0.25">
      <c r="A66" s="320" t="s">
        <v>120</v>
      </c>
      <c r="B66" s="294" t="s">
        <v>285</v>
      </c>
      <c r="C66" s="294" t="s">
        <v>43</v>
      </c>
      <c r="D66" s="294">
        <v>1</v>
      </c>
      <c r="E66" s="296" t="s">
        <v>133</v>
      </c>
      <c r="F66" s="297">
        <v>46174</v>
      </c>
      <c r="G66" s="296">
        <v>300000</v>
      </c>
      <c r="H66" s="294">
        <v>3</v>
      </c>
      <c r="I66" s="294">
        <v>90</v>
      </c>
      <c r="J66" s="298">
        <v>339039</v>
      </c>
      <c r="K66" s="299">
        <v>500</v>
      </c>
      <c r="L66" s="299" t="s">
        <v>130</v>
      </c>
      <c r="M66" s="299" t="s">
        <v>134</v>
      </c>
    </row>
    <row r="67" spans="1:13" ht="88.5" customHeight="1" x14ac:dyDescent="0.25">
      <c r="A67" s="321" t="s">
        <v>247</v>
      </c>
      <c r="B67" s="262" t="s">
        <v>251</v>
      </c>
      <c r="C67" s="258" t="s">
        <v>32</v>
      </c>
      <c r="D67" s="262">
        <v>1</v>
      </c>
      <c r="E67" s="258" t="s">
        <v>249</v>
      </c>
      <c r="F67" s="259">
        <v>45689</v>
      </c>
      <c r="G67" s="300">
        <v>36000</v>
      </c>
      <c r="H67" s="258">
        <v>3</v>
      </c>
      <c r="I67" s="258">
        <v>90</v>
      </c>
      <c r="J67" s="261">
        <v>339039</v>
      </c>
      <c r="K67" s="258">
        <v>500</v>
      </c>
      <c r="L67" s="262" t="s">
        <v>177</v>
      </c>
      <c r="M67" s="262" t="s">
        <v>253</v>
      </c>
    </row>
    <row r="68" spans="1:13" ht="90.75" customHeight="1" x14ac:dyDescent="0.25">
      <c r="A68" s="321" t="s">
        <v>247</v>
      </c>
      <c r="B68" s="262" t="s">
        <v>254</v>
      </c>
      <c r="C68" s="258" t="s">
        <v>32</v>
      </c>
      <c r="D68" s="258">
        <v>1</v>
      </c>
      <c r="E68" s="258" t="s">
        <v>249</v>
      </c>
      <c r="F68" s="259">
        <v>45689</v>
      </c>
      <c r="G68" s="301">
        <v>24000</v>
      </c>
      <c r="H68" s="258">
        <v>3</v>
      </c>
      <c r="I68" s="258">
        <v>90</v>
      </c>
      <c r="J68" s="261">
        <v>339039</v>
      </c>
      <c r="K68" s="258">
        <v>500</v>
      </c>
      <c r="L68" s="262" t="s">
        <v>177</v>
      </c>
      <c r="M68" s="262" t="s">
        <v>255</v>
      </c>
    </row>
    <row r="69" spans="1:13" ht="120" customHeight="1" x14ac:dyDescent="0.25">
      <c r="A69" s="321" t="s">
        <v>247</v>
      </c>
      <c r="B69" s="262" t="s">
        <v>256</v>
      </c>
      <c r="C69" s="258" t="s">
        <v>32</v>
      </c>
      <c r="D69" s="258">
        <v>1</v>
      </c>
      <c r="E69" s="258" t="s">
        <v>249</v>
      </c>
      <c r="F69" s="259">
        <v>45658</v>
      </c>
      <c r="G69" s="301">
        <v>42000</v>
      </c>
      <c r="H69" s="258">
        <v>3</v>
      </c>
      <c r="I69" s="258">
        <v>90</v>
      </c>
      <c r="J69" s="261">
        <v>339033</v>
      </c>
      <c r="K69" s="258">
        <v>500</v>
      </c>
      <c r="L69" s="262" t="s">
        <v>177</v>
      </c>
      <c r="M69" s="262" t="s">
        <v>257</v>
      </c>
    </row>
    <row r="70" spans="1:13" ht="98.25" customHeight="1" x14ac:dyDescent="0.25">
      <c r="A70" s="321" t="s">
        <v>247</v>
      </c>
      <c r="B70" s="1" t="s">
        <v>258</v>
      </c>
      <c r="C70" s="13" t="s">
        <v>32</v>
      </c>
      <c r="D70" s="13">
        <v>1</v>
      </c>
      <c r="E70" s="13" t="s">
        <v>249</v>
      </c>
      <c r="F70" s="14">
        <v>45839</v>
      </c>
      <c r="G70" s="164">
        <v>8684696</v>
      </c>
      <c r="H70" s="13">
        <v>4</v>
      </c>
      <c r="I70" s="13">
        <v>90</v>
      </c>
      <c r="J70" s="134">
        <v>449051</v>
      </c>
      <c r="K70" s="13">
        <v>500</v>
      </c>
      <c r="L70" s="1" t="s">
        <v>177</v>
      </c>
      <c r="M70" s="1" t="s">
        <v>260</v>
      </c>
    </row>
    <row r="71" spans="1:13" ht="31.5" x14ac:dyDescent="0.25">
      <c r="A71" s="321" t="s">
        <v>247</v>
      </c>
      <c r="B71" s="262" t="s">
        <v>261</v>
      </c>
      <c r="C71" s="258" t="s">
        <v>32</v>
      </c>
      <c r="D71" s="258">
        <v>1</v>
      </c>
      <c r="E71" s="258" t="s">
        <v>249</v>
      </c>
      <c r="F71" s="259">
        <v>45778</v>
      </c>
      <c r="G71" s="301">
        <v>30000</v>
      </c>
      <c r="H71" s="258">
        <v>3</v>
      </c>
      <c r="I71" s="258">
        <v>90</v>
      </c>
      <c r="J71" s="261">
        <v>339039</v>
      </c>
      <c r="K71" s="258">
        <v>500</v>
      </c>
      <c r="L71" s="262" t="s">
        <v>177</v>
      </c>
      <c r="M71" s="262" t="s">
        <v>262</v>
      </c>
    </row>
    <row r="72" spans="1:13" ht="31.5" x14ac:dyDescent="0.25">
      <c r="A72" s="321" t="s">
        <v>247</v>
      </c>
      <c r="B72" s="1" t="s">
        <v>263</v>
      </c>
      <c r="C72" s="13" t="s">
        <v>32</v>
      </c>
      <c r="D72" s="13">
        <v>2</v>
      </c>
      <c r="E72" s="13" t="s">
        <v>249</v>
      </c>
      <c r="F72" s="14">
        <v>45778</v>
      </c>
      <c r="G72" s="164">
        <v>10000</v>
      </c>
      <c r="H72" s="1">
        <v>4</v>
      </c>
      <c r="I72" s="13">
        <v>90</v>
      </c>
      <c r="J72" s="134">
        <v>449039</v>
      </c>
      <c r="K72" s="13">
        <v>500</v>
      </c>
      <c r="L72" s="1" t="s">
        <v>177</v>
      </c>
      <c r="M72" s="1" t="s">
        <v>262</v>
      </c>
    </row>
    <row r="73" spans="1:13" ht="108.75" customHeight="1" x14ac:dyDescent="0.25">
      <c r="A73" s="321" t="s">
        <v>247</v>
      </c>
      <c r="B73" s="1" t="s">
        <v>265</v>
      </c>
      <c r="C73" s="13" t="s">
        <v>32</v>
      </c>
      <c r="D73" s="13">
        <v>1</v>
      </c>
      <c r="E73" s="13" t="s">
        <v>266</v>
      </c>
      <c r="F73" s="14">
        <v>45778</v>
      </c>
      <c r="G73" s="164">
        <v>1103200</v>
      </c>
      <c r="H73" s="13">
        <v>4</v>
      </c>
      <c r="I73" s="13">
        <v>90</v>
      </c>
      <c r="J73" s="134">
        <v>449039</v>
      </c>
      <c r="K73" s="13">
        <v>500</v>
      </c>
      <c r="L73" s="1" t="s">
        <v>177</v>
      </c>
      <c r="M73" s="1" t="s">
        <v>268</v>
      </c>
    </row>
    <row r="74" spans="1:13" ht="129" customHeight="1" x14ac:dyDescent="0.25">
      <c r="A74" s="321" t="s">
        <v>247</v>
      </c>
      <c r="B74" s="1" t="s">
        <v>269</v>
      </c>
      <c r="C74" s="13" t="s">
        <v>32</v>
      </c>
      <c r="D74" s="13">
        <v>1</v>
      </c>
      <c r="E74" s="13" t="s">
        <v>266</v>
      </c>
      <c r="F74" s="14">
        <v>45748</v>
      </c>
      <c r="G74" s="164">
        <v>229209.32</v>
      </c>
      <c r="H74" s="13">
        <v>4</v>
      </c>
      <c r="I74" s="13">
        <v>90</v>
      </c>
      <c r="J74" s="134">
        <v>449049</v>
      </c>
      <c r="K74" s="13">
        <v>500</v>
      </c>
      <c r="L74" s="1" t="s">
        <v>177</v>
      </c>
      <c r="M74" s="1" t="s">
        <v>268</v>
      </c>
    </row>
    <row r="75" spans="1:13" ht="102" customHeight="1" x14ac:dyDescent="0.25">
      <c r="A75" s="321" t="s">
        <v>247</v>
      </c>
      <c r="B75" s="1" t="s">
        <v>270</v>
      </c>
      <c r="C75" s="13" t="s">
        <v>32</v>
      </c>
      <c r="D75" s="13">
        <v>1</v>
      </c>
      <c r="E75" s="13" t="s">
        <v>266</v>
      </c>
      <c r="F75" s="14">
        <v>45778</v>
      </c>
      <c r="G75" s="164">
        <v>670000</v>
      </c>
      <c r="H75" s="13">
        <v>4</v>
      </c>
      <c r="I75" s="13">
        <v>90</v>
      </c>
      <c r="J75" s="134">
        <v>449049</v>
      </c>
      <c r="K75" s="13">
        <v>500</v>
      </c>
      <c r="L75" s="1" t="s">
        <v>177</v>
      </c>
      <c r="M75" s="1" t="s">
        <v>268</v>
      </c>
    </row>
    <row r="76" spans="1:13" ht="47.25" x14ac:dyDescent="0.25">
      <c r="A76" s="321" t="s">
        <v>247</v>
      </c>
      <c r="B76" s="1" t="s">
        <v>271</v>
      </c>
      <c r="C76" s="13" t="s">
        <v>32</v>
      </c>
      <c r="D76" s="13">
        <v>1</v>
      </c>
      <c r="E76" s="13" t="s">
        <v>266</v>
      </c>
      <c r="F76" s="14">
        <v>45717</v>
      </c>
      <c r="G76" s="164">
        <v>1536484.76469214</v>
      </c>
      <c r="H76" s="13">
        <v>4</v>
      </c>
      <c r="I76" s="13">
        <v>90</v>
      </c>
      <c r="J76" s="134">
        <v>449051</v>
      </c>
      <c r="K76" s="13">
        <v>500</v>
      </c>
      <c r="L76" s="1" t="s">
        <v>177</v>
      </c>
      <c r="M76" s="1" t="s">
        <v>272</v>
      </c>
    </row>
    <row r="77" spans="1:13" ht="252" x14ac:dyDescent="0.25">
      <c r="A77" s="322" t="s">
        <v>247</v>
      </c>
      <c r="B77" s="229" t="s">
        <v>287</v>
      </c>
      <c r="C77" s="230" t="s">
        <v>288</v>
      </c>
      <c r="D77" s="230" t="s">
        <v>289</v>
      </c>
      <c r="E77" s="231" t="s">
        <v>266</v>
      </c>
      <c r="F77" s="231">
        <v>2026</v>
      </c>
      <c r="G77" s="232">
        <v>25894807.609999999</v>
      </c>
      <c r="H77" s="251">
        <v>4</v>
      </c>
      <c r="I77" s="230">
        <v>90</v>
      </c>
      <c r="J77" s="242">
        <v>449049</v>
      </c>
      <c r="K77" s="251">
        <v>500</v>
      </c>
      <c r="L77" s="234" t="s">
        <v>292</v>
      </c>
      <c r="M77" s="231" t="s">
        <v>290</v>
      </c>
    </row>
    <row r="78" spans="1:13" ht="157.5" x14ac:dyDescent="0.25">
      <c r="A78" s="323" t="s">
        <v>247</v>
      </c>
      <c r="B78" s="302" t="s">
        <v>303</v>
      </c>
      <c r="C78" s="303" t="s">
        <v>304</v>
      </c>
      <c r="D78" s="303"/>
      <c r="E78" s="304" t="s">
        <v>133</v>
      </c>
      <c r="F78" s="304">
        <v>2026</v>
      </c>
      <c r="G78" s="305">
        <v>700000</v>
      </c>
      <c r="H78" s="303">
        <v>3</v>
      </c>
      <c r="I78" s="303">
        <v>90</v>
      </c>
      <c r="J78" s="306">
        <v>339037</v>
      </c>
      <c r="K78" s="307">
        <v>759</v>
      </c>
      <c r="L78" s="308" t="s">
        <v>138</v>
      </c>
      <c r="M78" s="304"/>
    </row>
    <row r="79" spans="1:13" ht="77.25" customHeight="1" x14ac:dyDescent="0.25">
      <c r="A79" s="323" t="s">
        <v>247</v>
      </c>
      <c r="B79" s="309" t="s">
        <v>303</v>
      </c>
      <c r="C79" s="310" t="s">
        <v>32</v>
      </c>
      <c r="D79" s="310"/>
      <c r="E79" s="311" t="s">
        <v>306</v>
      </c>
      <c r="F79" s="311">
        <v>2026</v>
      </c>
      <c r="G79" s="312">
        <v>100000</v>
      </c>
      <c r="H79" s="310">
        <v>3</v>
      </c>
      <c r="I79" s="310">
        <v>90</v>
      </c>
      <c r="J79" s="313">
        <v>339037</v>
      </c>
      <c r="K79" s="310">
        <v>500</v>
      </c>
      <c r="L79" s="314" t="s">
        <v>138</v>
      </c>
      <c r="M79" s="311"/>
    </row>
    <row r="80" spans="1:13" ht="205.5" customHeight="1" x14ac:dyDescent="0.25">
      <c r="A80" s="324" t="s">
        <v>247</v>
      </c>
      <c r="B80" s="304" t="s">
        <v>307</v>
      </c>
      <c r="C80" s="303" t="s">
        <v>32</v>
      </c>
      <c r="D80" s="303"/>
      <c r="E80" s="304" t="s">
        <v>249</v>
      </c>
      <c r="F80" s="304">
        <v>2026</v>
      </c>
      <c r="G80" s="305">
        <v>1200000</v>
      </c>
      <c r="H80" s="307">
        <v>3</v>
      </c>
      <c r="I80" s="303">
        <v>90</v>
      </c>
      <c r="J80" s="306">
        <v>339037</v>
      </c>
      <c r="K80" s="303">
        <v>500</v>
      </c>
      <c r="L80" s="308"/>
      <c r="M80" s="304"/>
    </row>
    <row r="81" spans="1:13" ht="94.5" x14ac:dyDescent="0.25">
      <c r="A81" s="321" t="s">
        <v>247</v>
      </c>
      <c r="B81" s="1" t="s">
        <v>305</v>
      </c>
      <c r="C81" s="13" t="s">
        <v>32</v>
      </c>
      <c r="D81" s="13">
        <v>1</v>
      </c>
      <c r="E81" s="13" t="s">
        <v>266</v>
      </c>
      <c r="F81" s="14">
        <v>45717</v>
      </c>
      <c r="G81" s="164">
        <v>206040</v>
      </c>
      <c r="H81" s="13">
        <v>4</v>
      </c>
      <c r="I81" s="13">
        <v>90</v>
      </c>
      <c r="J81" s="134">
        <v>449051</v>
      </c>
      <c r="K81" s="13">
        <v>500</v>
      </c>
      <c r="L81" s="1" t="s">
        <v>177</v>
      </c>
      <c r="M81" s="1" t="s">
        <v>274</v>
      </c>
    </row>
    <row r="82" spans="1:13" ht="21" x14ac:dyDescent="0.25">
      <c r="A82" s="325" t="s">
        <v>275</v>
      </c>
      <c r="B82" s="167"/>
      <c r="C82" s="167"/>
      <c r="D82" s="167"/>
      <c r="E82" s="167"/>
      <c r="F82" s="167"/>
      <c r="G82" s="168">
        <f>SUM(G7:G81)</f>
        <v>50869117.964692138</v>
      </c>
      <c r="H82" s="167"/>
      <c r="I82" s="167"/>
      <c r="J82" s="167"/>
      <c r="K82" s="167"/>
      <c r="L82" s="167"/>
      <c r="M82" s="167"/>
    </row>
    <row r="88" spans="1:13" x14ac:dyDescent="0.25">
      <c r="G88" s="224"/>
    </row>
    <row r="89" spans="1:13" x14ac:dyDescent="0.25">
      <c r="G89" s="111"/>
    </row>
    <row r="90" spans="1:13" x14ac:dyDescent="0.25">
      <c r="G90" s="111"/>
    </row>
    <row r="91" spans="1:13" x14ac:dyDescent="0.25">
      <c r="G91" s="224"/>
    </row>
  </sheetData>
  <mergeCells count="18">
    <mergeCell ref="A1:M1"/>
    <mergeCell ref="N1:X1"/>
    <mergeCell ref="A2:M2"/>
    <mergeCell ref="B3:E3"/>
    <mergeCell ref="F3:M4"/>
    <mergeCell ref="B4:E4"/>
    <mergeCell ref="N7:U7"/>
    <mergeCell ref="A5:A6"/>
    <mergeCell ref="B5:B6"/>
    <mergeCell ref="C5:C6"/>
    <mergeCell ref="D5:D6"/>
    <mergeCell ref="E5:E6"/>
    <mergeCell ref="F5:F6"/>
    <mergeCell ref="G5:G6"/>
    <mergeCell ref="H5:J5"/>
    <mergeCell ref="K5:K6"/>
    <mergeCell ref="L5:L6"/>
    <mergeCell ref="M5:M6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10" fitToWidth="0" orientation="landscape" blackAndWhite="1" r:id="rId1"/>
  <colBreaks count="1" manualBreakCount="1">
    <brk id="22" max="8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A814-C3C8-4507-8B07-ACFEEBC368F8}">
  <sheetPr filterMode="1"/>
  <dimension ref="A1:Y90"/>
  <sheetViews>
    <sheetView topLeftCell="A78" zoomScaleNormal="100" zoomScaleSheetLayoutView="100" workbookViewId="0">
      <selection activeCell="G91" sqref="G91"/>
    </sheetView>
  </sheetViews>
  <sheetFormatPr defaultRowHeight="15" x14ac:dyDescent="0.25"/>
  <cols>
    <col min="1" max="1" width="16.42578125" customWidth="1"/>
    <col min="2" max="2" width="38.5703125" customWidth="1"/>
    <col min="3" max="3" width="16.85546875" customWidth="1"/>
    <col min="4" max="4" width="13.140625" customWidth="1"/>
    <col min="5" max="5" width="15.5703125" customWidth="1"/>
    <col min="6" max="6" width="16.42578125" customWidth="1"/>
    <col min="7" max="7" width="19.28515625" customWidth="1"/>
    <col min="8" max="8" width="11.28515625" customWidth="1"/>
    <col min="9" max="9" width="9.28515625" customWidth="1"/>
    <col min="10" max="10" width="12.85546875" customWidth="1"/>
    <col min="11" max="11" width="10.85546875" customWidth="1"/>
    <col min="12" max="12" width="18" customWidth="1"/>
    <col min="13" max="13" width="36.85546875" customWidth="1"/>
    <col min="14" max="14" width="8.7109375" hidden="1" customWidth="1"/>
    <col min="16" max="16" width="20.85546875" customWidth="1"/>
    <col min="17" max="17" width="18" customWidth="1"/>
    <col min="18" max="18" width="13.7109375" customWidth="1"/>
    <col min="19" max="19" width="16.140625" customWidth="1"/>
    <col min="20" max="20" width="13.5703125" customWidth="1"/>
    <col min="21" max="21" width="20" customWidth="1"/>
    <col min="22" max="22" width="17.7109375" customWidth="1"/>
    <col min="23" max="75" width="0" hidden="1" customWidth="1"/>
  </cols>
  <sheetData>
    <row r="1" spans="1:25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</row>
    <row r="2" spans="1:25" ht="9.75" customHeigh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58.5" customHeight="1" x14ac:dyDescent="0.25">
      <c r="A3" s="219" t="s">
        <v>170</v>
      </c>
      <c r="B3" s="497" t="s">
        <v>171</v>
      </c>
      <c r="C3" s="497"/>
      <c r="D3" s="497"/>
      <c r="E3" s="497"/>
      <c r="F3" s="498"/>
      <c r="G3" s="498"/>
      <c r="H3" s="498"/>
      <c r="I3" s="498"/>
      <c r="J3" s="498"/>
      <c r="K3" s="498"/>
      <c r="L3" s="498"/>
      <c r="M3" s="498"/>
      <c r="N3" s="191"/>
      <c r="O3" s="315"/>
      <c r="P3" s="316" t="s">
        <v>314</v>
      </c>
      <c r="Q3" s="316" t="s">
        <v>315</v>
      </c>
      <c r="R3" s="316" t="s">
        <v>316</v>
      </c>
      <c r="S3" s="316" t="s">
        <v>317</v>
      </c>
      <c r="T3" s="316" t="s">
        <v>318</v>
      </c>
      <c r="U3" s="316" t="s">
        <v>319</v>
      </c>
      <c r="V3" s="316" t="s">
        <v>320</v>
      </c>
      <c r="W3" s="191"/>
      <c r="X3" s="191"/>
      <c r="Y3" s="191"/>
    </row>
    <row r="4" spans="1:25" ht="21" customHeight="1" x14ac:dyDescent="0.25">
      <c r="A4" s="220" t="s">
        <v>169</v>
      </c>
      <c r="B4" s="497" t="s">
        <v>172</v>
      </c>
      <c r="C4" s="497"/>
      <c r="D4" s="497"/>
      <c r="E4" s="497"/>
      <c r="F4" s="498"/>
      <c r="G4" s="498"/>
      <c r="H4" s="498"/>
      <c r="I4" s="498"/>
      <c r="J4" s="498"/>
      <c r="K4" s="498"/>
      <c r="L4" s="498"/>
      <c r="M4" s="498"/>
      <c r="N4" s="191"/>
      <c r="O4" s="248" t="s">
        <v>321</v>
      </c>
      <c r="P4" s="249">
        <v>11011194.27</v>
      </c>
      <c r="Q4" s="250">
        <v>1350000</v>
      </c>
      <c r="R4" s="246">
        <f ca="1">SUMIFS($F:$F,$I:$I,$P4,$L:$L,R$4)</f>
        <v>0</v>
      </c>
      <c r="S4" s="246">
        <f ca="1">SUMIFS($F:$F,$I:$I,$P4,$L:$L,S$4)</f>
        <v>0</v>
      </c>
      <c r="T4" s="246">
        <f ca="1">SUMIFS($F:$F,$I:$I,$P4,$L:$L,T$4)</f>
        <v>0</v>
      </c>
      <c r="U4" s="246">
        <f ca="1">SUMIFS($F:$F,$I:$I,$P4,$L:$L,U$4)</f>
        <v>0</v>
      </c>
      <c r="V4" s="246">
        <f ca="1">SUMIFS($F:$F,$I:$I,$P4,$L:$L,V$4)</f>
        <v>0</v>
      </c>
      <c r="W4" s="191"/>
      <c r="X4" s="191"/>
      <c r="Y4" s="191"/>
    </row>
    <row r="5" spans="1:25" ht="34.5" customHeight="1" x14ac:dyDescent="0.25">
      <c r="A5" s="490" t="s">
        <v>151</v>
      </c>
      <c r="B5" s="490" t="s">
        <v>152</v>
      </c>
      <c r="C5" s="492" t="s">
        <v>153</v>
      </c>
      <c r="D5" s="492" t="s">
        <v>173</v>
      </c>
      <c r="E5" s="492" t="s">
        <v>156</v>
      </c>
      <c r="F5" s="501" t="s">
        <v>157</v>
      </c>
      <c r="G5" s="502" t="s">
        <v>294</v>
      </c>
      <c r="H5" s="499" t="s">
        <v>175</v>
      </c>
      <c r="I5" s="500"/>
      <c r="J5" s="500"/>
      <c r="K5" s="493" t="s">
        <v>298</v>
      </c>
      <c r="L5" s="493" t="s">
        <v>176</v>
      </c>
      <c r="M5" s="495" t="s">
        <v>160</v>
      </c>
      <c r="N5" s="191"/>
      <c r="O5" s="248" t="s">
        <v>322</v>
      </c>
      <c r="P5" s="250"/>
      <c r="Q5" s="250"/>
      <c r="R5" s="246">
        <f ca="1">SUMIFS($F:$F,$I:$I,$P5,$L:$L,R$4)</f>
        <v>0</v>
      </c>
      <c r="S5" s="246">
        <f ca="1">SUMIFS($F:$F,$I:$I,$P5,$L:$L,S$4)</f>
        <v>0</v>
      </c>
      <c r="T5" s="249">
        <v>38497923.694692142</v>
      </c>
      <c r="U5" s="246">
        <f ca="1">SUMIFS($F:$F,$I:$I,$P5,$L:$L,U$4)</f>
        <v>0</v>
      </c>
      <c r="V5" s="246">
        <f ca="1">SUMIFS($F:$F,$I:$I,$P5,$L:$L,V$4)</f>
        <v>0</v>
      </c>
      <c r="W5" s="191"/>
      <c r="X5" s="191"/>
      <c r="Y5" s="191"/>
    </row>
    <row r="6" spans="1:25" ht="78.75" x14ac:dyDescent="0.25">
      <c r="A6" s="491"/>
      <c r="B6" s="491"/>
      <c r="C6" s="493"/>
      <c r="D6" s="493"/>
      <c r="E6" s="493"/>
      <c r="F6" s="491"/>
      <c r="G6" s="493"/>
      <c r="H6" s="190" t="s">
        <v>295</v>
      </c>
      <c r="I6" s="190" t="s">
        <v>296</v>
      </c>
      <c r="J6" s="190" t="s">
        <v>297</v>
      </c>
      <c r="K6" s="494"/>
      <c r="L6" s="494"/>
      <c r="M6" s="496"/>
      <c r="N6" s="191"/>
      <c r="O6" s="248"/>
      <c r="P6" s="246"/>
      <c r="Q6" s="246"/>
      <c r="R6" s="246"/>
      <c r="S6" s="246"/>
      <c r="T6" s="246"/>
      <c r="U6" s="246"/>
      <c r="V6" s="246"/>
      <c r="W6" s="191"/>
      <c r="X6" s="191"/>
      <c r="Y6" s="191"/>
    </row>
    <row r="7" spans="1:25" ht="96" customHeight="1" x14ac:dyDescent="0.25">
      <c r="A7" s="158" t="s">
        <v>66</v>
      </c>
      <c r="B7" s="170" t="s">
        <v>67</v>
      </c>
      <c r="C7" s="171" t="s">
        <v>32</v>
      </c>
      <c r="D7" s="5">
        <v>27600</v>
      </c>
      <c r="E7" s="171" t="s">
        <v>69</v>
      </c>
      <c r="F7" s="172">
        <v>46023</v>
      </c>
      <c r="G7" s="351">
        <v>24200</v>
      </c>
      <c r="H7" s="174">
        <v>3</v>
      </c>
      <c r="I7" s="176">
        <v>90</v>
      </c>
      <c r="J7" s="349">
        <v>339032</v>
      </c>
      <c r="K7" s="176">
        <v>500</v>
      </c>
      <c r="L7" s="47" t="s">
        <v>177</v>
      </c>
      <c r="M7" s="47" t="s">
        <v>70</v>
      </c>
      <c r="N7" s="191"/>
      <c r="O7" s="248"/>
      <c r="P7" s="246"/>
      <c r="Q7" s="249"/>
      <c r="R7" s="246"/>
      <c r="S7" s="246"/>
      <c r="T7" s="246"/>
      <c r="U7" s="246"/>
      <c r="V7" s="246"/>
      <c r="W7" s="191"/>
      <c r="X7" s="191"/>
      <c r="Y7" s="191"/>
    </row>
    <row r="8" spans="1:25" ht="74.25" customHeight="1" x14ac:dyDescent="0.25">
      <c r="A8" s="158" t="s">
        <v>66</v>
      </c>
      <c r="B8" s="170" t="s">
        <v>71</v>
      </c>
      <c r="C8" s="171" t="s">
        <v>32</v>
      </c>
      <c r="D8" s="25" t="s">
        <v>72</v>
      </c>
      <c r="E8" s="171" t="s">
        <v>69</v>
      </c>
      <c r="F8" s="245">
        <v>46054</v>
      </c>
      <c r="G8" s="351">
        <v>19100</v>
      </c>
      <c r="H8" s="174">
        <v>3</v>
      </c>
      <c r="I8" s="176">
        <v>90</v>
      </c>
      <c r="J8" s="349">
        <v>339030</v>
      </c>
      <c r="K8" s="176">
        <v>500</v>
      </c>
      <c r="L8" s="47" t="s">
        <v>177</v>
      </c>
      <c r="M8" s="47" t="s">
        <v>70</v>
      </c>
      <c r="P8" s="224"/>
      <c r="Q8" s="224"/>
    </row>
    <row r="9" spans="1:25" ht="83.25" customHeight="1" x14ac:dyDescent="0.25">
      <c r="A9" s="158" t="s">
        <v>66</v>
      </c>
      <c r="B9" s="170" t="s">
        <v>74</v>
      </c>
      <c r="C9" s="171" t="s">
        <v>32</v>
      </c>
      <c r="D9" s="25">
        <v>4000</v>
      </c>
      <c r="E9" s="171" t="s">
        <v>69</v>
      </c>
      <c r="F9" s="245">
        <v>46054</v>
      </c>
      <c r="G9" s="351">
        <v>500</v>
      </c>
      <c r="H9" s="174">
        <v>3</v>
      </c>
      <c r="I9" s="176">
        <v>90</v>
      </c>
      <c r="J9" s="349">
        <v>339030</v>
      </c>
      <c r="K9" s="176">
        <v>500</v>
      </c>
      <c r="L9" s="47" t="s">
        <v>177</v>
      </c>
      <c r="M9" s="47" t="s">
        <v>70</v>
      </c>
    </row>
    <row r="10" spans="1:25" ht="52.5" customHeight="1" x14ac:dyDescent="0.25">
      <c r="A10" s="158" t="s">
        <v>66</v>
      </c>
      <c r="B10" s="170" t="s">
        <v>76</v>
      </c>
      <c r="C10" s="171" t="s">
        <v>32</v>
      </c>
      <c r="D10" s="25">
        <v>1600</v>
      </c>
      <c r="E10" s="171" t="s">
        <v>69</v>
      </c>
      <c r="F10" s="172">
        <v>46054</v>
      </c>
      <c r="G10" s="351">
        <v>11600</v>
      </c>
      <c r="H10" s="174">
        <v>3</v>
      </c>
      <c r="I10" s="176">
        <v>90</v>
      </c>
      <c r="J10" s="349">
        <v>339030</v>
      </c>
      <c r="K10" s="176">
        <v>500</v>
      </c>
      <c r="L10" s="47" t="s">
        <v>177</v>
      </c>
      <c r="M10" s="47" t="s">
        <v>70</v>
      </c>
    </row>
    <row r="11" spans="1:25" ht="31.5" x14ac:dyDescent="0.25">
      <c r="A11" s="158" t="s">
        <v>66</v>
      </c>
      <c r="B11" s="170" t="s">
        <v>78</v>
      </c>
      <c r="C11" s="171" t="s">
        <v>79</v>
      </c>
      <c r="D11" s="25" t="s">
        <v>80</v>
      </c>
      <c r="E11" s="171" t="s">
        <v>69</v>
      </c>
      <c r="F11" s="172">
        <v>46082</v>
      </c>
      <c r="G11" s="351">
        <v>37200</v>
      </c>
      <c r="H11" s="174">
        <v>3</v>
      </c>
      <c r="I11" s="176">
        <v>90</v>
      </c>
      <c r="J11" s="349">
        <v>339039</v>
      </c>
      <c r="K11" s="176">
        <v>500</v>
      </c>
      <c r="L11" s="47" t="s">
        <v>177</v>
      </c>
      <c r="M11" s="47" t="s">
        <v>82</v>
      </c>
    </row>
    <row r="12" spans="1:25" ht="72.75" customHeight="1" x14ac:dyDescent="0.25">
      <c r="A12" s="158" t="s">
        <v>66</v>
      </c>
      <c r="B12" s="170" t="s">
        <v>83</v>
      </c>
      <c r="C12" s="171" t="s">
        <v>32</v>
      </c>
      <c r="D12" s="177" t="s">
        <v>84</v>
      </c>
      <c r="E12" s="171" t="s">
        <v>69</v>
      </c>
      <c r="F12" s="172">
        <v>46082</v>
      </c>
      <c r="G12" s="351">
        <v>200000</v>
      </c>
      <c r="H12" s="174">
        <v>3</v>
      </c>
      <c r="I12" s="176">
        <v>90</v>
      </c>
      <c r="J12" s="349">
        <v>339035</v>
      </c>
      <c r="K12" s="176">
        <v>500</v>
      </c>
      <c r="L12" s="25" t="s">
        <v>86</v>
      </c>
      <c r="M12" s="47" t="s">
        <v>87</v>
      </c>
    </row>
    <row r="13" spans="1:25" ht="31.5" x14ac:dyDescent="0.25">
      <c r="A13" s="158" t="s">
        <v>66</v>
      </c>
      <c r="B13" s="170" t="s">
        <v>88</v>
      </c>
      <c r="C13" s="171" t="s">
        <v>89</v>
      </c>
      <c r="D13" s="25" t="s">
        <v>90</v>
      </c>
      <c r="E13" s="171" t="s">
        <v>92</v>
      </c>
      <c r="F13" s="172">
        <v>46054</v>
      </c>
      <c r="G13" s="351">
        <v>664171.6</v>
      </c>
      <c r="H13" s="174">
        <v>3</v>
      </c>
      <c r="I13" s="176">
        <v>90</v>
      </c>
      <c r="J13" s="349">
        <v>339039</v>
      </c>
      <c r="K13" s="176">
        <v>500</v>
      </c>
      <c r="L13" s="47"/>
      <c r="M13" s="47" t="s">
        <v>93</v>
      </c>
    </row>
    <row r="14" spans="1:25" ht="94.5" x14ac:dyDescent="0.25">
      <c r="A14" s="159" t="s">
        <v>10</v>
      </c>
      <c r="B14" s="12" t="s">
        <v>11</v>
      </c>
      <c r="C14" s="12" t="s">
        <v>12</v>
      </c>
      <c r="D14" s="12">
        <v>84</v>
      </c>
      <c r="E14" s="13" t="s">
        <v>13</v>
      </c>
      <c r="F14" s="14">
        <v>45870</v>
      </c>
      <c r="G14" s="15">
        <v>3417</v>
      </c>
      <c r="H14" s="13">
        <v>3</v>
      </c>
      <c r="I14" s="13">
        <v>90</v>
      </c>
      <c r="J14" s="134">
        <v>339030</v>
      </c>
      <c r="K14" s="13">
        <v>500</v>
      </c>
      <c r="L14" s="1" t="s">
        <v>15</v>
      </c>
      <c r="M14" s="1" t="s">
        <v>16</v>
      </c>
    </row>
    <row r="15" spans="1:25" ht="94.5" x14ac:dyDescent="0.25">
      <c r="A15" s="159" t="s">
        <v>10</v>
      </c>
      <c r="B15" s="12" t="s">
        <v>17</v>
      </c>
      <c r="C15" s="12" t="s">
        <v>18</v>
      </c>
      <c r="D15" s="12">
        <v>831</v>
      </c>
      <c r="E15" s="13" t="s">
        <v>13</v>
      </c>
      <c r="F15" s="14">
        <v>45839</v>
      </c>
      <c r="G15" s="15">
        <v>6245</v>
      </c>
      <c r="H15" s="13">
        <v>3</v>
      </c>
      <c r="I15" s="13">
        <v>90</v>
      </c>
      <c r="J15" s="134">
        <v>339030</v>
      </c>
      <c r="K15" s="13">
        <v>500</v>
      </c>
      <c r="L15" s="16" t="s">
        <v>19</v>
      </c>
      <c r="M15" s="1" t="s">
        <v>16</v>
      </c>
    </row>
    <row r="16" spans="1:25" ht="94.5" x14ac:dyDescent="0.25">
      <c r="A16" s="159" t="s">
        <v>10</v>
      </c>
      <c r="B16" s="12" t="s">
        <v>20</v>
      </c>
      <c r="C16" s="12" t="s">
        <v>21</v>
      </c>
      <c r="D16" s="12">
        <v>680</v>
      </c>
      <c r="E16" s="13"/>
      <c r="F16" s="14">
        <v>45839</v>
      </c>
      <c r="G16" s="15">
        <v>13188</v>
      </c>
      <c r="H16" s="13">
        <v>3</v>
      </c>
      <c r="I16" s="13">
        <v>90</v>
      </c>
      <c r="J16" s="134">
        <v>339030</v>
      </c>
      <c r="K16" s="13">
        <v>500</v>
      </c>
      <c r="L16" s="1" t="s">
        <v>15</v>
      </c>
      <c r="M16" s="1" t="s">
        <v>16</v>
      </c>
    </row>
    <row r="17" spans="1:19" ht="94.5" x14ac:dyDescent="0.25">
      <c r="A17" s="159" t="s">
        <v>10</v>
      </c>
      <c r="B17" s="12" t="s">
        <v>22</v>
      </c>
      <c r="C17" s="12" t="s">
        <v>23</v>
      </c>
      <c r="D17" s="12">
        <v>783</v>
      </c>
      <c r="E17" s="13" t="s">
        <v>13</v>
      </c>
      <c r="F17" s="14">
        <v>45839</v>
      </c>
      <c r="G17" s="15">
        <v>16504</v>
      </c>
      <c r="H17" s="13">
        <v>3</v>
      </c>
      <c r="I17" s="13">
        <v>90</v>
      </c>
      <c r="J17" s="134">
        <v>339030</v>
      </c>
      <c r="K17" s="13">
        <v>500</v>
      </c>
      <c r="L17" s="16" t="s">
        <v>19</v>
      </c>
      <c r="M17" s="1" t="s">
        <v>16</v>
      </c>
    </row>
    <row r="18" spans="1:19" ht="31.5" x14ac:dyDescent="0.25">
      <c r="A18" s="159" t="s">
        <v>10</v>
      </c>
      <c r="B18" s="12" t="s">
        <v>24</v>
      </c>
      <c r="C18" s="17" t="s">
        <v>25</v>
      </c>
      <c r="D18" s="17">
        <v>18</v>
      </c>
      <c r="E18" s="13" t="s">
        <v>13</v>
      </c>
      <c r="F18" s="14">
        <v>45931</v>
      </c>
      <c r="G18" s="15">
        <v>1368</v>
      </c>
      <c r="H18" s="13">
        <v>3</v>
      </c>
      <c r="I18" s="13">
        <v>90</v>
      </c>
      <c r="J18" s="134">
        <v>339030</v>
      </c>
      <c r="K18" s="13">
        <v>500</v>
      </c>
      <c r="L18" s="16" t="s">
        <v>15</v>
      </c>
      <c r="M18" s="1" t="s">
        <v>26</v>
      </c>
    </row>
    <row r="19" spans="1:19" ht="63" x14ac:dyDescent="0.25">
      <c r="A19" s="159" t="s">
        <v>10</v>
      </c>
      <c r="B19" s="1" t="s">
        <v>27</v>
      </c>
      <c r="C19" s="13" t="s">
        <v>28</v>
      </c>
      <c r="D19" s="17">
        <v>7296</v>
      </c>
      <c r="E19" s="13" t="s">
        <v>13</v>
      </c>
      <c r="F19" s="14">
        <v>45658</v>
      </c>
      <c r="G19" s="15">
        <v>34292</v>
      </c>
      <c r="H19" s="18">
        <v>3</v>
      </c>
      <c r="I19" s="18">
        <v>90</v>
      </c>
      <c r="J19" s="237">
        <v>339049</v>
      </c>
      <c r="K19" s="18">
        <v>500</v>
      </c>
      <c r="L19" s="16" t="s">
        <v>19</v>
      </c>
      <c r="M19" s="1" t="s">
        <v>30</v>
      </c>
    </row>
    <row r="20" spans="1:19" ht="31.5" x14ac:dyDescent="0.25">
      <c r="A20" s="159" t="s">
        <v>10</v>
      </c>
      <c r="B20" s="1" t="s">
        <v>31</v>
      </c>
      <c r="C20" s="12" t="s">
        <v>32</v>
      </c>
      <c r="D20" s="12">
        <v>8</v>
      </c>
      <c r="E20" s="13" t="s">
        <v>13</v>
      </c>
      <c r="F20" s="14">
        <v>45717</v>
      </c>
      <c r="G20" s="15">
        <v>2650</v>
      </c>
      <c r="H20" s="18">
        <v>3</v>
      </c>
      <c r="I20" s="18">
        <v>90</v>
      </c>
      <c r="J20" s="237">
        <v>339040</v>
      </c>
      <c r="K20" s="18">
        <v>500</v>
      </c>
      <c r="L20" s="16" t="s">
        <v>15</v>
      </c>
      <c r="M20" s="1" t="s">
        <v>34</v>
      </c>
    </row>
    <row r="21" spans="1:19" ht="47.25" x14ac:dyDescent="0.25">
      <c r="A21" s="159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>
        <v>4</v>
      </c>
      <c r="I21" s="13">
        <v>90</v>
      </c>
      <c r="J21" s="134">
        <v>449052</v>
      </c>
      <c r="K21" s="13">
        <v>500</v>
      </c>
      <c r="L21" s="16" t="s">
        <v>19</v>
      </c>
      <c r="M21" s="1" t="s">
        <v>37</v>
      </c>
    </row>
    <row r="22" spans="1:19" ht="31.5" x14ac:dyDescent="0.25">
      <c r="A22" s="158" t="s">
        <v>38</v>
      </c>
      <c r="B22" s="47" t="s">
        <v>39</v>
      </c>
      <c r="C22" s="3" t="s">
        <v>40</v>
      </c>
      <c r="D22" s="3">
        <v>693</v>
      </c>
      <c r="E22" s="25" t="s">
        <v>13</v>
      </c>
      <c r="F22" s="48">
        <v>45809</v>
      </c>
      <c r="G22" s="49">
        <v>40708.300000000003</v>
      </c>
      <c r="H22" s="25">
        <v>3</v>
      </c>
      <c r="I22" s="25">
        <v>90</v>
      </c>
      <c r="J22" s="238">
        <v>339030</v>
      </c>
      <c r="K22" s="25">
        <v>500</v>
      </c>
      <c r="L22" s="3" t="s">
        <v>15</v>
      </c>
      <c r="M22" s="47" t="s">
        <v>41</v>
      </c>
    </row>
    <row r="23" spans="1:19" ht="47.25" x14ac:dyDescent="0.25">
      <c r="A23" s="159" t="s">
        <v>38</v>
      </c>
      <c r="B23" s="12" t="s">
        <v>42</v>
      </c>
      <c r="C23" s="12" t="s">
        <v>43</v>
      </c>
      <c r="D23" s="13">
        <v>15</v>
      </c>
      <c r="E23" s="13" t="s">
        <v>13</v>
      </c>
      <c r="F23" s="14">
        <v>45901</v>
      </c>
      <c r="G23" s="15">
        <v>15605.37</v>
      </c>
      <c r="H23" s="13">
        <v>3</v>
      </c>
      <c r="I23" s="13">
        <v>90</v>
      </c>
      <c r="J23" s="134">
        <v>339030</v>
      </c>
      <c r="K23" s="13">
        <v>500</v>
      </c>
      <c r="L23" s="16" t="s">
        <v>15</v>
      </c>
      <c r="M23" s="1" t="s">
        <v>45</v>
      </c>
    </row>
    <row r="24" spans="1:19" ht="31.5" x14ac:dyDescent="0.25">
      <c r="A24" s="159" t="s">
        <v>38</v>
      </c>
      <c r="B24" s="12" t="s">
        <v>46</v>
      </c>
      <c r="C24" s="35" t="s">
        <v>47</v>
      </c>
      <c r="D24" s="13">
        <v>3</v>
      </c>
      <c r="E24" s="13" t="s">
        <v>13</v>
      </c>
      <c r="F24" s="14">
        <v>45901</v>
      </c>
      <c r="G24" s="15">
        <v>10000</v>
      </c>
      <c r="H24" s="13">
        <v>3</v>
      </c>
      <c r="I24" s="13">
        <v>90</v>
      </c>
      <c r="J24" s="134">
        <v>339040</v>
      </c>
      <c r="K24" s="13">
        <v>500</v>
      </c>
      <c r="L24" s="16" t="s">
        <v>15</v>
      </c>
      <c r="M24" s="1" t="s">
        <v>48</v>
      </c>
    </row>
    <row r="25" spans="1:19" ht="94.5" x14ac:dyDescent="0.25">
      <c r="A25" s="12" t="s">
        <v>38</v>
      </c>
      <c r="B25" s="12" t="s">
        <v>49</v>
      </c>
      <c r="C25" s="178" t="s">
        <v>50</v>
      </c>
      <c r="D25" s="13">
        <v>4</v>
      </c>
      <c r="E25" s="14" t="s">
        <v>43</v>
      </c>
      <c r="F25" s="14">
        <v>46023</v>
      </c>
      <c r="G25" s="15">
        <v>20000</v>
      </c>
      <c r="H25" s="13">
        <v>3</v>
      </c>
      <c r="I25" s="13">
        <v>90</v>
      </c>
      <c r="J25" s="134">
        <v>339039</v>
      </c>
      <c r="K25" s="13">
        <v>500</v>
      </c>
      <c r="L25" s="1" t="s">
        <v>177</v>
      </c>
      <c r="M25" s="16" t="s">
        <v>51</v>
      </c>
    </row>
    <row r="26" spans="1:19" ht="77.25" customHeight="1" x14ac:dyDescent="0.25">
      <c r="A26" s="12" t="s">
        <v>38</v>
      </c>
      <c r="B26" s="12" t="s">
        <v>52</v>
      </c>
      <c r="C26" s="178" t="s">
        <v>53</v>
      </c>
      <c r="D26" s="13">
        <v>10</v>
      </c>
      <c r="E26" s="14" t="s">
        <v>43</v>
      </c>
      <c r="F26" s="14">
        <v>46023</v>
      </c>
      <c r="G26" s="15">
        <v>15000</v>
      </c>
      <c r="H26" s="13">
        <v>3</v>
      </c>
      <c r="I26" s="13">
        <v>90</v>
      </c>
      <c r="J26" s="134">
        <v>339039</v>
      </c>
      <c r="K26" s="13">
        <v>500</v>
      </c>
      <c r="L26" s="13" t="s">
        <v>19</v>
      </c>
      <c r="M26" s="16" t="s">
        <v>51</v>
      </c>
    </row>
    <row r="27" spans="1:19" ht="31.5" x14ac:dyDescent="0.25">
      <c r="A27" s="159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>
        <v>4</v>
      </c>
      <c r="I27" s="13">
        <v>90</v>
      </c>
      <c r="J27" s="134">
        <v>449040</v>
      </c>
      <c r="K27" s="13">
        <v>500</v>
      </c>
      <c r="L27" s="16" t="s">
        <v>15</v>
      </c>
      <c r="M27" s="1" t="s">
        <v>57</v>
      </c>
    </row>
    <row r="28" spans="1:19" ht="31.5" x14ac:dyDescent="0.25">
      <c r="A28" s="159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>
        <v>4</v>
      </c>
      <c r="I28" s="25">
        <v>90</v>
      </c>
      <c r="J28" s="238">
        <v>449052</v>
      </c>
      <c r="K28" s="25">
        <v>500</v>
      </c>
      <c r="L28" s="16" t="s">
        <v>15</v>
      </c>
      <c r="M28" s="47" t="s">
        <v>60</v>
      </c>
      <c r="S28" s="224"/>
    </row>
    <row r="29" spans="1:19" ht="31.5" x14ac:dyDescent="0.25">
      <c r="A29" s="158" t="s">
        <v>10</v>
      </c>
      <c r="B29" s="3" t="s">
        <v>165</v>
      </c>
      <c r="C29" s="4" t="s">
        <v>43</v>
      </c>
      <c r="D29" s="5">
        <v>12</v>
      </c>
      <c r="E29" s="6" t="s">
        <v>43</v>
      </c>
      <c r="F29" s="4" t="s">
        <v>61</v>
      </c>
      <c r="G29" s="7">
        <v>100000</v>
      </c>
      <c r="H29" s="25">
        <v>3</v>
      </c>
      <c r="I29" s="25">
        <v>90</v>
      </c>
      <c r="J29" s="238">
        <v>339039</v>
      </c>
      <c r="K29" s="25">
        <v>500</v>
      </c>
      <c r="L29" s="8" t="s">
        <v>62</v>
      </c>
      <c r="M29" s="3" t="s">
        <v>63</v>
      </c>
    </row>
    <row r="30" spans="1:19" ht="31.5" x14ac:dyDescent="0.25">
      <c r="A30" s="159" t="s">
        <v>10</v>
      </c>
      <c r="B30" s="12" t="s">
        <v>180</v>
      </c>
      <c r="C30" s="125" t="s">
        <v>181</v>
      </c>
      <c r="D30" s="126">
        <v>2500</v>
      </c>
      <c r="E30" s="104" t="s">
        <v>137</v>
      </c>
      <c r="F30" s="127">
        <v>46023</v>
      </c>
      <c r="G30" s="15">
        <v>65000</v>
      </c>
      <c r="H30" s="13">
        <v>3</v>
      </c>
      <c r="I30" s="13">
        <v>90</v>
      </c>
      <c r="J30" s="134">
        <v>339039</v>
      </c>
      <c r="K30" s="13">
        <v>500</v>
      </c>
      <c r="L30" s="104" t="s">
        <v>19</v>
      </c>
      <c r="M30" s="12" t="s">
        <v>182</v>
      </c>
    </row>
    <row r="31" spans="1:19" ht="31.5" x14ac:dyDescent="0.25">
      <c r="A31" s="159" t="s">
        <v>10</v>
      </c>
      <c r="B31" s="12" t="s">
        <v>183</v>
      </c>
      <c r="C31" s="125" t="s">
        <v>184</v>
      </c>
      <c r="D31" s="126">
        <v>190000</v>
      </c>
      <c r="E31" s="104" t="s">
        <v>137</v>
      </c>
      <c r="F31" s="127">
        <v>46023</v>
      </c>
      <c r="G31" s="15">
        <v>170700</v>
      </c>
      <c r="H31" s="13">
        <v>3</v>
      </c>
      <c r="I31" s="13">
        <v>90</v>
      </c>
      <c r="J31" s="134">
        <v>339039</v>
      </c>
      <c r="K31" s="13">
        <v>500</v>
      </c>
      <c r="L31" s="104" t="s">
        <v>19</v>
      </c>
      <c r="M31" s="12" t="s">
        <v>185</v>
      </c>
    </row>
    <row r="32" spans="1:19" ht="31.5" x14ac:dyDescent="0.25">
      <c r="A32" s="159" t="s">
        <v>10</v>
      </c>
      <c r="B32" s="12" t="s">
        <v>186</v>
      </c>
      <c r="C32" s="125" t="s">
        <v>32</v>
      </c>
      <c r="D32" s="103">
        <v>1</v>
      </c>
      <c r="E32" s="104" t="s">
        <v>137</v>
      </c>
      <c r="F32" s="127">
        <v>46252</v>
      </c>
      <c r="G32" s="15">
        <v>28000</v>
      </c>
      <c r="H32" s="13">
        <v>3</v>
      </c>
      <c r="I32" s="13">
        <v>90</v>
      </c>
      <c r="J32" s="134">
        <v>339033</v>
      </c>
      <c r="K32" s="13">
        <v>500</v>
      </c>
      <c r="L32" s="104" t="s">
        <v>86</v>
      </c>
      <c r="M32" s="16" t="s">
        <v>187</v>
      </c>
    </row>
    <row r="33" spans="1:13" ht="31.5" x14ac:dyDescent="0.25">
      <c r="A33" s="159" t="s">
        <v>10</v>
      </c>
      <c r="B33" s="12" t="s">
        <v>188</v>
      </c>
      <c r="C33" s="125" t="s">
        <v>189</v>
      </c>
      <c r="D33" s="6">
        <v>14</v>
      </c>
      <c r="E33" s="104" t="s">
        <v>137</v>
      </c>
      <c r="F33" s="127">
        <v>46039</v>
      </c>
      <c r="G33" s="133">
        <v>7500</v>
      </c>
      <c r="H33" s="13">
        <v>3</v>
      </c>
      <c r="I33" s="13">
        <v>90</v>
      </c>
      <c r="J33" s="134">
        <v>339039</v>
      </c>
      <c r="K33" s="13">
        <v>500</v>
      </c>
      <c r="L33" s="16" t="s">
        <v>15</v>
      </c>
      <c r="M33" s="16" t="s">
        <v>190</v>
      </c>
    </row>
    <row r="34" spans="1:13" ht="63" x14ac:dyDescent="0.25">
      <c r="A34" s="159" t="s">
        <v>10</v>
      </c>
      <c r="B34" s="12" t="s">
        <v>191</v>
      </c>
      <c r="C34" s="135" t="s">
        <v>32</v>
      </c>
      <c r="D34" s="6">
        <v>1</v>
      </c>
      <c r="E34" s="104" t="s">
        <v>137</v>
      </c>
      <c r="F34" s="127">
        <v>46072</v>
      </c>
      <c r="G34" s="133">
        <v>12000</v>
      </c>
      <c r="H34" s="13">
        <v>3</v>
      </c>
      <c r="I34" s="13">
        <v>90</v>
      </c>
      <c r="J34" s="134">
        <v>339039</v>
      </c>
      <c r="K34" s="13">
        <v>500</v>
      </c>
      <c r="L34" s="16" t="s">
        <v>15</v>
      </c>
      <c r="M34" s="12" t="s">
        <v>192</v>
      </c>
    </row>
    <row r="35" spans="1:13" ht="31.5" x14ac:dyDescent="0.25">
      <c r="A35" s="159" t="s">
        <v>10</v>
      </c>
      <c r="B35" s="12" t="s">
        <v>193</v>
      </c>
      <c r="C35" s="135" t="s">
        <v>32</v>
      </c>
      <c r="D35" s="6">
        <v>1</v>
      </c>
      <c r="E35" s="104" t="s">
        <v>137</v>
      </c>
      <c r="F35" s="127">
        <v>46191</v>
      </c>
      <c r="G35" s="133">
        <v>60000</v>
      </c>
      <c r="H35" s="13">
        <v>3</v>
      </c>
      <c r="I35" s="13">
        <v>90</v>
      </c>
      <c r="J35" s="134">
        <v>339033</v>
      </c>
      <c r="K35" s="13">
        <v>500</v>
      </c>
      <c r="L35" s="104" t="s">
        <v>19</v>
      </c>
      <c r="M35" s="12" t="s">
        <v>194</v>
      </c>
    </row>
    <row r="36" spans="1:13" ht="63" x14ac:dyDescent="0.25">
      <c r="A36" s="159" t="s">
        <v>10</v>
      </c>
      <c r="B36" s="12" t="s">
        <v>195</v>
      </c>
      <c r="C36" s="135" t="s">
        <v>196</v>
      </c>
      <c r="D36" s="136">
        <v>11000</v>
      </c>
      <c r="E36" s="104" t="s">
        <v>137</v>
      </c>
      <c r="F36" s="127">
        <v>46293</v>
      </c>
      <c r="G36" s="133">
        <v>80850</v>
      </c>
      <c r="H36" s="13">
        <v>3</v>
      </c>
      <c r="I36" s="13">
        <v>90</v>
      </c>
      <c r="J36" s="134">
        <v>339030</v>
      </c>
      <c r="K36" s="13">
        <v>500</v>
      </c>
      <c r="L36" s="16" t="s">
        <v>197</v>
      </c>
      <c r="M36" s="12" t="s">
        <v>198</v>
      </c>
    </row>
    <row r="37" spans="1:13" ht="31.5" x14ac:dyDescent="0.25">
      <c r="A37" s="159" t="s">
        <v>10</v>
      </c>
      <c r="B37" s="12" t="s">
        <v>199</v>
      </c>
      <c r="C37" s="135" t="s">
        <v>32</v>
      </c>
      <c r="D37" s="6">
        <v>195</v>
      </c>
      <c r="E37" s="104" t="s">
        <v>137</v>
      </c>
      <c r="F37" s="127">
        <v>47549</v>
      </c>
      <c r="G37" s="133">
        <v>30000</v>
      </c>
      <c r="H37" s="13">
        <v>3</v>
      </c>
      <c r="I37" s="13">
        <v>91</v>
      </c>
      <c r="J37" s="134">
        <v>339139</v>
      </c>
      <c r="K37" s="13">
        <v>500</v>
      </c>
      <c r="L37" s="16" t="s">
        <v>201</v>
      </c>
      <c r="M37" s="1" t="s">
        <v>202</v>
      </c>
    </row>
    <row r="38" spans="1:13" ht="31.5" x14ac:dyDescent="0.25">
      <c r="A38" s="159" t="s">
        <v>10</v>
      </c>
      <c r="B38" s="12" t="s">
        <v>203</v>
      </c>
      <c r="C38" s="133" t="s">
        <v>32</v>
      </c>
      <c r="D38" s="103">
        <v>1</v>
      </c>
      <c r="E38" s="16" t="s">
        <v>137</v>
      </c>
      <c r="F38" s="127">
        <v>46049</v>
      </c>
      <c r="G38" s="133">
        <v>18000</v>
      </c>
      <c r="H38" s="13">
        <v>3</v>
      </c>
      <c r="I38" s="13">
        <v>90</v>
      </c>
      <c r="J38" s="134">
        <v>339040</v>
      </c>
      <c r="K38" s="13">
        <v>500</v>
      </c>
      <c r="L38" s="16" t="s">
        <v>204</v>
      </c>
      <c r="M38" s="12" t="s">
        <v>205</v>
      </c>
    </row>
    <row r="39" spans="1:13" ht="31.5" x14ac:dyDescent="0.25">
      <c r="A39" s="159" t="s">
        <v>240</v>
      </c>
      <c r="B39" s="12" t="s">
        <v>207</v>
      </c>
      <c r="C39" s="222" t="s">
        <v>208</v>
      </c>
      <c r="D39" s="6">
        <v>4</v>
      </c>
      <c r="E39" s="16" t="s">
        <v>137</v>
      </c>
      <c r="F39" s="127">
        <v>46327</v>
      </c>
      <c r="G39" s="133">
        <v>630000</v>
      </c>
      <c r="H39" s="13">
        <v>3</v>
      </c>
      <c r="I39" s="13">
        <v>90</v>
      </c>
      <c r="J39" s="134">
        <v>339037</v>
      </c>
      <c r="K39" s="13">
        <v>500</v>
      </c>
      <c r="L39" s="16" t="s">
        <v>209</v>
      </c>
      <c r="M39" s="12" t="s">
        <v>210</v>
      </c>
    </row>
    <row r="40" spans="1:13" ht="63" x14ac:dyDescent="0.25">
      <c r="A40" s="159" t="s">
        <v>241</v>
      </c>
      <c r="B40" s="12" t="s">
        <v>212</v>
      </c>
      <c r="C40" s="125" t="s">
        <v>32</v>
      </c>
      <c r="D40" s="103">
        <v>1</v>
      </c>
      <c r="E40" s="16" t="s">
        <v>137</v>
      </c>
      <c r="F40" s="127">
        <v>46364</v>
      </c>
      <c r="G40" s="133">
        <v>330000</v>
      </c>
      <c r="H40" s="13">
        <v>3</v>
      </c>
      <c r="I40" s="13">
        <v>90</v>
      </c>
      <c r="J40" s="134">
        <v>339037</v>
      </c>
      <c r="K40" s="13">
        <v>500</v>
      </c>
      <c r="L40" s="16" t="s">
        <v>213</v>
      </c>
      <c r="M40" s="12" t="s">
        <v>214</v>
      </c>
    </row>
    <row r="41" spans="1:13" ht="31.5" x14ac:dyDescent="0.25">
      <c r="A41" s="159" t="s">
        <v>10</v>
      </c>
      <c r="B41" s="12" t="s">
        <v>215</v>
      </c>
      <c r="C41" s="125" t="s">
        <v>32</v>
      </c>
      <c r="D41" s="103">
        <v>24</v>
      </c>
      <c r="E41" s="16" t="s">
        <v>137</v>
      </c>
      <c r="F41" s="127">
        <v>46209</v>
      </c>
      <c r="G41" s="15">
        <v>1000</v>
      </c>
      <c r="H41" s="13">
        <v>3</v>
      </c>
      <c r="I41" s="13">
        <v>90</v>
      </c>
      <c r="J41" s="134">
        <v>339039</v>
      </c>
      <c r="K41" s="13">
        <v>500</v>
      </c>
      <c r="L41" s="104" t="s">
        <v>216</v>
      </c>
      <c r="M41" s="12" t="s">
        <v>217</v>
      </c>
    </row>
    <row r="42" spans="1:13" ht="63" x14ac:dyDescent="0.25">
      <c r="A42" s="159" t="s">
        <v>10</v>
      </c>
      <c r="B42" s="12" t="s">
        <v>218</v>
      </c>
      <c r="C42" s="125" t="s">
        <v>32</v>
      </c>
      <c r="D42" s="6">
        <v>1</v>
      </c>
      <c r="E42" s="16" t="s">
        <v>137</v>
      </c>
      <c r="F42" s="127">
        <v>46121</v>
      </c>
      <c r="G42" s="15">
        <v>200000</v>
      </c>
      <c r="H42" s="13">
        <v>3</v>
      </c>
      <c r="I42" s="13">
        <v>90</v>
      </c>
      <c r="J42" s="134">
        <v>339033</v>
      </c>
      <c r="K42" s="13">
        <v>500</v>
      </c>
      <c r="L42" s="104" t="s">
        <v>19</v>
      </c>
      <c r="M42" s="12" t="s">
        <v>219</v>
      </c>
    </row>
    <row r="43" spans="1:13" ht="78.75" x14ac:dyDescent="0.25">
      <c r="A43" s="159" t="s">
        <v>10</v>
      </c>
      <c r="B43" s="12" t="s">
        <v>220</v>
      </c>
      <c r="C43" s="125" t="s">
        <v>32</v>
      </c>
      <c r="D43" s="103">
        <v>1</v>
      </c>
      <c r="E43" s="16" t="s">
        <v>137</v>
      </c>
      <c r="F43" s="127">
        <v>45767</v>
      </c>
      <c r="G43" s="15">
        <v>7000</v>
      </c>
      <c r="H43" s="13">
        <v>3</v>
      </c>
      <c r="I43" s="13">
        <v>90</v>
      </c>
      <c r="J43" s="134">
        <v>339039</v>
      </c>
      <c r="K43" s="13">
        <v>500</v>
      </c>
      <c r="L43" s="104" t="s">
        <v>221</v>
      </c>
      <c r="M43" s="12" t="s">
        <v>222</v>
      </c>
    </row>
    <row r="44" spans="1:13" ht="39.75" customHeight="1" x14ac:dyDescent="0.25">
      <c r="A44" s="159" t="s">
        <v>10</v>
      </c>
      <c r="B44" s="12" t="s">
        <v>223</v>
      </c>
      <c r="C44" s="125" t="s">
        <v>32</v>
      </c>
      <c r="D44" s="103">
        <v>1</v>
      </c>
      <c r="E44" s="16" t="s">
        <v>137</v>
      </c>
      <c r="F44" s="127">
        <v>46254</v>
      </c>
      <c r="G44" s="15">
        <v>35300</v>
      </c>
      <c r="H44" s="13">
        <v>3</v>
      </c>
      <c r="I44" s="13">
        <v>90</v>
      </c>
      <c r="J44" s="134">
        <v>339033</v>
      </c>
      <c r="K44" s="13">
        <v>500</v>
      </c>
      <c r="L44" s="104" t="s">
        <v>86</v>
      </c>
      <c r="M44" s="12" t="s">
        <v>224</v>
      </c>
    </row>
    <row r="45" spans="1:13" ht="31.5" x14ac:dyDescent="0.25">
      <c r="A45" s="159" t="s">
        <v>239</v>
      </c>
      <c r="B45" s="12" t="s">
        <v>225</v>
      </c>
      <c r="C45" s="125" t="s">
        <v>189</v>
      </c>
      <c r="D45" s="103">
        <v>1</v>
      </c>
      <c r="E45" s="3" t="s">
        <v>137</v>
      </c>
      <c r="F45" s="127">
        <v>46365</v>
      </c>
      <c r="G45" s="352">
        <v>125</v>
      </c>
      <c r="H45" s="13">
        <v>3</v>
      </c>
      <c r="I45" s="348">
        <v>90</v>
      </c>
      <c r="J45" s="350">
        <v>339039</v>
      </c>
      <c r="K45" s="348">
        <v>500</v>
      </c>
      <c r="L45" s="12" t="s">
        <v>226</v>
      </c>
      <c r="M45" s="12" t="s">
        <v>227</v>
      </c>
    </row>
    <row r="46" spans="1:13" ht="31.5" x14ac:dyDescent="0.25">
      <c r="A46" s="159" t="s">
        <v>239</v>
      </c>
      <c r="B46" s="12" t="s">
        <v>225</v>
      </c>
      <c r="C46" s="125" t="s">
        <v>189</v>
      </c>
      <c r="D46" s="103">
        <v>1</v>
      </c>
      <c r="E46" s="3" t="s">
        <v>137</v>
      </c>
      <c r="F46" s="127">
        <v>46369</v>
      </c>
      <c r="G46" s="352">
        <v>315</v>
      </c>
      <c r="H46" s="13">
        <v>3</v>
      </c>
      <c r="I46" s="348">
        <v>90</v>
      </c>
      <c r="J46" s="350">
        <v>339039</v>
      </c>
      <c r="K46" s="348">
        <v>500</v>
      </c>
      <c r="L46" s="12" t="s">
        <v>226</v>
      </c>
      <c r="M46" s="12" t="s">
        <v>227</v>
      </c>
    </row>
    <row r="47" spans="1:13" ht="110.25" x14ac:dyDescent="0.25">
      <c r="A47" s="159" t="s">
        <v>10</v>
      </c>
      <c r="B47" s="12" t="s">
        <v>228</v>
      </c>
      <c r="C47" s="139" t="s">
        <v>229</v>
      </c>
      <c r="D47" s="5">
        <v>42000</v>
      </c>
      <c r="E47" s="12" t="s">
        <v>137</v>
      </c>
      <c r="F47" s="127">
        <v>46785</v>
      </c>
      <c r="G47" s="15">
        <v>25000</v>
      </c>
      <c r="H47" s="13">
        <v>3</v>
      </c>
      <c r="I47" s="13">
        <v>90</v>
      </c>
      <c r="J47" s="134">
        <v>339040</v>
      </c>
      <c r="K47" s="13">
        <v>500</v>
      </c>
      <c r="L47" s="104" t="s">
        <v>204</v>
      </c>
      <c r="M47" s="12" t="s">
        <v>230</v>
      </c>
    </row>
    <row r="48" spans="1:13" ht="63" x14ac:dyDescent="0.25">
      <c r="A48" s="159" t="s">
        <v>10</v>
      </c>
      <c r="B48" s="12" t="s">
        <v>231</v>
      </c>
      <c r="C48" s="139" t="s">
        <v>232</v>
      </c>
      <c r="D48" s="179">
        <v>4</v>
      </c>
      <c r="E48" s="12" t="s">
        <v>137</v>
      </c>
      <c r="F48" s="127">
        <v>46063</v>
      </c>
      <c r="G48" s="15">
        <v>270000</v>
      </c>
      <c r="H48" s="13">
        <v>3</v>
      </c>
      <c r="I48" s="13">
        <v>90</v>
      </c>
      <c r="J48" s="134">
        <v>339037</v>
      </c>
      <c r="K48" s="13">
        <v>500</v>
      </c>
      <c r="L48" s="104" t="s">
        <v>19</v>
      </c>
      <c r="M48" s="12" t="s">
        <v>233</v>
      </c>
    </row>
    <row r="49" spans="1:13" ht="47.25" x14ac:dyDescent="0.25">
      <c r="A49" s="158" t="s">
        <v>238</v>
      </c>
      <c r="B49" s="47" t="s">
        <v>301</v>
      </c>
      <c r="C49" s="4" t="s">
        <v>32</v>
      </c>
      <c r="D49" s="13">
        <v>1</v>
      </c>
      <c r="E49" s="104" t="s">
        <v>69</v>
      </c>
      <c r="F49" s="127">
        <v>46023</v>
      </c>
      <c r="G49" s="15">
        <v>15000</v>
      </c>
      <c r="H49" s="13">
        <v>3</v>
      </c>
      <c r="I49" s="13">
        <v>90</v>
      </c>
      <c r="J49" s="134">
        <v>339039</v>
      </c>
      <c r="K49" s="13">
        <v>500</v>
      </c>
      <c r="L49" s="8" t="s">
        <v>235</v>
      </c>
      <c r="M49" s="47" t="s">
        <v>236</v>
      </c>
    </row>
    <row r="50" spans="1:13" ht="126" x14ac:dyDescent="0.25">
      <c r="A50" s="47" t="s">
        <v>95</v>
      </c>
      <c r="B50" s="149" t="s">
        <v>96</v>
      </c>
      <c r="C50" s="47" t="s">
        <v>97</v>
      </c>
      <c r="D50" s="47">
        <v>1</v>
      </c>
      <c r="E50" s="150" t="s">
        <v>243</v>
      </c>
      <c r="F50" s="160" t="s">
        <v>242</v>
      </c>
      <c r="G50" s="151">
        <v>508420</v>
      </c>
      <c r="H50" s="47">
        <v>3</v>
      </c>
      <c r="I50" s="47">
        <v>90</v>
      </c>
      <c r="J50" s="239">
        <v>339039</v>
      </c>
      <c r="K50" s="47">
        <v>500</v>
      </c>
      <c r="L50" s="47" t="s">
        <v>177</v>
      </c>
      <c r="M50" s="149" t="s">
        <v>100</v>
      </c>
    </row>
    <row r="51" spans="1:13" ht="94.5" x14ac:dyDescent="0.25">
      <c r="A51" s="47" t="s">
        <v>95</v>
      </c>
      <c r="B51" s="149" t="s">
        <v>101</v>
      </c>
      <c r="C51" s="47" t="s">
        <v>97</v>
      </c>
      <c r="D51" s="153">
        <v>1</v>
      </c>
      <c r="E51" s="150" t="s">
        <v>69</v>
      </c>
      <c r="F51" s="160" t="s">
        <v>244</v>
      </c>
      <c r="G51" s="151">
        <v>600000</v>
      </c>
      <c r="H51" s="47">
        <v>3</v>
      </c>
      <c r="I51" s="47">
        <v>90</v>
      </c>
      <c r="J51" s="239">
        <v>339039</v>
      </c>
      <c r="K51" s="47">
        <v>500</v>
      </c>
      <c r="L51" s="47" t="s">
        <v>177</v>
      </c>
      <c r="M51" s="149" t="s">
        <v>100</v>
      </c>
    </row>
    <row r="52" spans="1:13" ht="94.5" x14ac:dyDescent="0.25">
      <c r="A52" s="47" t="s">
        <v>95</v>
      </c>
      <c r="B52" s="149" t="s">
        <v>102</v>
      </c>
      <c r="C52" s="47" t="s">
        <v>97</v>
      </c>
      <c r="D52" s="153">
        <v>1</v>
      </c>
      <c r="E52" s="154" t="s">
        <v>69</v>
      </c>
      <c r="F52" s="160" t="s">
        <v>245</v>
      </c>
      <c r="G52" s="151">
        <v>150000</v>
      </c>
      <c r="H52" s="47">
        <v>3</v>
      </c>
      <c r="I52" s="47">
        <v>90</v>
      </c>
      <c r="J52" s="239">
        <v>339039</v>
      </c>
      <c r="K52" s="47">
        <v>500</v>
      </c>
      <c r="L52" s="47" t="s">
        <v>177</v>
      </c>
      <c r="M52" s="149" t="s">
        <v>100</v>
      </c>
    </row>
    <row r="53" spans="1:13" ht="94.5" x14ac:dyDescent="0.25">
      <c r="A53" s="47" t="s">
        <v>95</v>
      </c>
      <c r="B53" s="149" t="s">
        <v>103</v>
      </c>
      <c r="C53" s="47" t="s">
        <v>97</v>
      </c>
      <c r="D53" s="153">
        <v>1</v>
      </c>
      <c r="E53" s="150">
        <v>600000</v>
      </c>
      <c r="F53" s="151" t="s">
        <v>98</v>
      </c>
      <c r="G53" s="151">
        <v>46235</v>
      </c>
      <c r="H53" s="47">
        <v>3</v>
      </c>
      <c r="I53" s="47">
        <v>90</v>
      </c>
      <c r="J53" s="239">
        <v>339039</v>
      </c>
      <c r="K53" s="47">
        <v>500</v>
      </c>
      <c r="L53" s="47" t="s">
        <v>177</v>
      </c>
      <c r="M53" s="149" t="s">
        <v>100</v>
      </c>
    </row>
    <row r="54" spans="1:13" ht="94.5" x14ac:dyDescent="0.25">
      <c r="A54" s="47" t="s">
        <v>95</v>
      </c>
      <c r="B54" s="149" t="s">
        <v>104</v>
      </c>
      <c r="C54" s="47" t="s">
        <v>97</v>
      </c>
      <c r="D54" s="153">
        <v>1</v>
      </c>
      <c r="E54" s="152">
        <v>46266</v>
      </c>
      <c r="F54" s="151" t="s">
        <v>98</v>
      </c>
      <c r="G54" s="151">
        <v>450000</v>
      </c>
      <c r="H54" s="47">
        <v>3</v>
      </c>
      <c r="I54" s="47">
        <v>90</v>
      </c>
      <c r="J54" s="239">
        <v>339039</v>
      </c>
      <c r="K54" s="47">
        <v>500</v>
      </c>
      <c r="L54" s="47" t="s">
        <v>177</v>
      </c>
      <c r="M54" s="149" t="s">
        <v>100</v>
      </c>
    </row>
    <row r="55" spans="1:13" ht="94.5" x14ac:dyDescent="0.25">
      <c r="A55" s="47" t="s">
        <v>95</v>
      </c>
      <c r="B55" s="149" t="s">
        <v>105</v>
      </c>
      <c r="C55" s="47" t="s">
        <v>97</v>
      </c>
      <c r="D55" s="153">
        <v>1</v>
      </c>
      <c r="E55" s="152">
        <v>46327</v>
      </c>
      <c r="F55" s="151" t="s">
        <v>98</v>
      </c>
      <c r="G55" s="151">
        <v>300000</v>
      </c>
      <c r="H55" s="47">
        <v>3</v>
      </c>
      <c r="I55" s="47">
        <v>90</v>
      </c>
      <c r="J55" s="239">
        <v>339039</v>
      </c>
      <c r="K55" s="47">
        <v>500</v>
      </c>
      <c r="L55" s="47" t="s">
        <v>177</v>
      </c>
      <c r="M55" s="149" t="s">
        <v>100</v>
      </c>
    </row>
    <row r="56" spans="1:13" ht="157.5" x14ac:dyDescent="0.25">
      <c r="A56" s="47" t="s">
        <v>95</v>
      </c>
      <c r="B56" s="149" t="s">
        <v>106</v>
      </c>
      <c r="C56" s="47" t="s">
        <v>97</v>
      </c>
      <c r="D56" s="47">
        <v>1</v>
      </c>
      <c r="E56" s="152">
        <v>46023</v>
      </c>
      <c r="F56" s="151" t="s">
        <v>92</v>
      </c>
      <c r="G56" s="151">
        <v>1500000</v>
      </c>
      <c r="H56" s="47">
        <v>3</v>
      </c>
      <c r="I56" s="47">
        <v>90</v>
      </c>
      <c r="J56" s="239">
        <v>339039</v>
      </c>
      <c r="K56" s="47">
        <v>500</v>
      </c>
      <c r="L56" s="47" t="s">
        <v>177</v>
      </c>
      <c r="M56" s="149" t="s">
        <v>107</v>
      </c>
    </row>
    <row r="57" spans="1:13" ht="110.25" x14ac:dyDescent="0.25">
      <c r="A57" s="47" t="s">
        <v>95</v>
      </c>
      <c r="B57" s="149" t="s">
        <v>108</v>
      </c>
      <c r="C57" s="47" t="s">
        <v>97</v>
      </c>
      <c r="D57" s="155">
        <v>50000</v>
      </c>
      <c r="E57" s="152">
        <v>46113</v>
      </c>
      <c r="F57" s="151" t="s">
        <v>98</v>
      </c>
      <c r="G57" s="151">
        <v>1000000</v>
      </c>
      <c r="H57" s="47">
        <v>3</v>
      </c>
      <c r="I57" s="47">
        <v>90</v>
      </c>
      <c r="J57" s="239">
        <v>339032</v>
      </c>
      <c r="K57" s="47">
        <v>500</v>
      </c>
      <c r="L57" s="47" t="s">
        <v>177</v>
      </c>
      <c r="M57" s="149" t="s">
        <v>110</v>
      </c>
    </row>
    <row r="58" spans="1:13" ht="94.5" x14ac:dyDescent="0.25">
      <c r="A58" s="47" t="s">
        <v>95</v>
      </c>
      <c r="B58" s="149" t="s">
        <v>111</v>
      </c>
      <c r="C58" s="47" t="s">
        <v>97</v>
      </c>
      <c r="D58" s="47">
        <v>1</v>
      </c>
      <c r="E58" s="152">
        <v>46023</v>
      </c>
      <c r="F58" s="151" t="s">
        <v>98</v>
      </c>
      <c r="G58" s="151">
        <v>500000</v>
      </c>
      <c r="H58" s="47">
        <v>3</v>
      </c>
      <c r="I58" s="47">
        <v>90</v>
      </c>
      <c r="J58" s="239">
        <v>339032</v>
      </c>
      <c r="K58" s="47">
        <v>500</v>
      </c>
      <c r="L58" s="47" t="s">
        <v>138</v>
      </c>
      <c r="M58" s="149" t="s">
        <v>112</v>
      </c>
    </row>
    <row r="59" spans="1:13" ht="25.5" hidden="1" x14ac:dyDescent="0.25">
      <c r="A59" s="99" t="s">
        <v>120</v>
      </c>
      <c r="B59" s="99" t="s">
        <v>121</v>
      </c>
      <c r="C59" s="99" t="s">
        <v>43</v>
      </c>
      <c r="D59" s="100">
        <v>1</v>
      </c>
      <c r="E59" s="101" t="s">
        <v>98</v>
      </c>
      <c r="F59" s="102">
        <v>46143</v>
      </c>
      <c r="G59" s="101">
        <v>50000</v>
      </c>
      <c r="H59" s="99">
        <v>3</v>
      </c>
      <c r="I59" s="99">
        <v>90</v>
      </c>
      <c r="J59" s="241">
        <v>339047</v>
      </c>
      <c r="K59" s="244">
        <v>759</v>
      </c>
      <c r="L59" s="244" t="s">
        <v>123</v>
      </c>
      <c r="M59" s="244" t="s">
        <v>124</v>
      </c>
    </row>
    <row r="60" spans="1:13" ht="25.5" x14ac:dyDescent="0.25">
      <c r="A60" s="99" t="s">
        <v>120</v>
      </c>
      <c r="B60" s="99" t="s">
        <v>125</v>
      </c>
      <c r="C60" s="99" t="s">
        <v>43</v>
      </c>
      <c r="D60" s="100">
        <v>1</v>
      </c>
      <c r="E60" s="101" t="s">
        <v>98</v>
      </c>
      <c r="F60" s="102">
        <v>46023</v>
      </c>
      <c r="G60" s="101">
        <v>3000</v>
      </c>
      <c r="H60" s="99">
        <v>3</v>
      </c>
      <c r="I60" s="99">
        <v>90</v>
      </c>
      <c r="J60" s="241">
        <v>339039</v>
      </c>
      <c r="K60" s="244">
        <v>500</v>
      </c>
      <c r="L60" s="244" t="s">
        <v>127</v>
      </c>
      <c r="M60" s="244" t="s">
        <v>124</v>
      </c>
    </row>
    <row r="61" spans="1:13" ht="25.5" hidden="1" x14ac:dyDescent="0.25">
      <c r="A61" s="99" t="s">
        <v>120</v>
      </c>
      <c r="B61" s="99" t="s">
        <v>128</v>
      </c>
      <c r="C61" s="99" t="s">
        <v>43</v>
      </c>
      <c r="D61" s="100">
        <v>1</v>
      </c>
      <c r="E61" s="101" t="s">
        <v>98</v>
      </c>
      <c r="F61" s="102">
        <v>46023</v>
      </c>
      <c r="G61" s="101">
        <v>600000</v>
      </c>
      <c r="H61" s="99">
        <v>3</v>
      </c>
      <c r="I61" s="99">
        <v>90</v>
      </c>
      <c r="J61" s="241">
        <v>339039</v>
      </c>
      <c r="K61" s="244">
        <v>759</v>
      </c>
      <c r="L61" s="244" t="s">
        <v>127</v>
      </c>
      <c r="M61" s="244" t="s">
        <v>124</v>
      </c>
    </row>
    <row r="62" spans="1:13" ht="38.25" x14ac:dyDescent="0.25">
      <c r="A62" s="99" t="s">
        <v>120</v>
      </c>
      <c r="B62" s="99" t="s">
        <v>283</v>
      </c>
      <c r="C62" s="99" t="s">
        <v>43</v>
      </c>
      <c r="D62" s="99">
        <v>1</v>
      </c>
      <c r="E62" s="101" t="s">
        <v>133</v>
      </c>
      <c r="F62" s="102">
        <v>45931</v>
      </c>
      <c r="G62" s="101">
        <v>350000</v>
      </c>
      <c r="H62" s="99">
        <v>3</v>
      </c>
      <c r="I62" s="99">
        <v>90</v>
      </c>
      <c r="J62" s="241">
        <v>339039</v>
      </c>
      <c r="K62" s="244">
        <v>500</v>
      </c>
      <c r="L62" s="244" t="s">
        <v>130</v>
      </c>
      <c r="M62" s="244" t="s">
        <v>131</v>
      </c>
    </row>
    <row r="63" spans="1:13" ht="38.25" x14ac:dyDescent="0.25">
      <c r="A63" s="99" t="s">
        <v>120</v>
      </c>
      <c r="B63" s="99" t="s">
        <v>129</v>
      </c>
      <c r="C63" s="99" t="s">
        <v>43</v>
      </c>
      <c r="D63" s="99">
        <v>1</v>
      </c>
      <c r="E63" s="101" t="s">
        <v>98</v>
      </c>
      <c r="F63" s="102">
        <v>46296</v>
      </c>
      <c r="G63" s="101">
        <v>350000</v>
      </c>
      <c r="H63" s="99">
        <v>3</v>
      </c>
      <c r="I63" s="99">
        <v>90</v>
      </c>
      <c r="J63" s="241">
        <v>339039</v>
      </c>
      <c r="K63" s="244">
        <v>500</v>
      </c>
      <c r="L63" s="244" t="s">
        <v>130</v>
      </c>
      <c r="M63" s="244" t="s">
        <v>131</v>
      </c>
    </row>
    <row r="64" spans="1:13" ht="38.25" x14ac:dyDescent="0.25">
      <c r="A64" s="99" t="s">
        <v>120</v>
      </c>
      <c r="B64" s="99" t="s">
        <v>284</v>
      </c>
      <c r="C64" s="99" t="s">
        <v>43</v>
      </c>
      <c r="D64" s="99">
        <v>1</v>
      </c>
      <c r="E64" s="101" t="s">
        <v>133</v>
      </c>
      <c r="F64" s="102">
        <v>45870</v>
      </c>
      <c r="G64" s="101">
        <v>300000</v>
      </c>
      <c r="H64" s="99">
        <v>3</v>
      </c>
      <c r="I64" s="99">
        <v>90</v>
      </c>
      <c r="J64" s="241">
        <v>339039</v>
      </c>
      <c r="K64" s="244">
        <v>500</v>
      </c>
      <c r="L64" s="244" t="s">
        <v>130</v>
      </c>
      <c r="M64" s="244" t="s">
        <v>134</v>
      </c>
    </row>
    <row r="65" spans="1:13" ht="38.25" x14ac:dyDescent="0.25">
      <c r="A65" s="99" t="s">
        <v>120</v>
      </c>
      <c r="B65" s="99" t="s">
        <v>285</v>
      </c>
      <c r="C65" s="99" t="s">
        <v>43</v>
      </c>
      <c r="D65" s="99">
        <v>1</v>
      </c>
      <c r="E65" s="101" t="s">
        <v>133</v>
      </c>
      <c r="F65" s="102">
        <v>46174</v>
      </c>
      <c r="G65" s="101">
        <v>300000</v>
      </c>
      <c r="H65" s="99">
        <v>3</v>
      </c>
      <c r="I65" s="99">
        <v>90</v>
      </c>
      <c r="J65" s="241">
        <v>339039</v>
      </c>
      <c r="K65" s="244">
        <v>500</v>
      </c>
      <c r="L65" s="244" t="s">
        <v>130</v>
      </c>
      <c r="M65" s="244" t="s">
        <v>134</v>
      </c>
    </row>
    <row r="66" spans="1:13" ht="88.5" customHeight="1" x14ac:dyDescent="0.25">
      <c r="A66" s="11" t="s">
        <v>247</v>
      </c>
      <c r="B66" s="1" t="s">
        <v>251</v>
      </c>
      <c r="C66" s="13" t="s">
        <v>32</v>
      </c>
      <c r="D66" s="1">
        <v>1</v>
      </c>
      <c r="E66" s="13" t="s">
        <v>249</v>
      </c>
      <c r="F66" s="14">
        <v>45689</v>
      </c>
      <c r="G66" s="163">
        <v>36000</v>
      </c>
      <c r="H66" s="13">
        <v>3</v>
      </c>
      <c r="I66" s="13">
        <v>90</v>
      </c>
      <c r="J66" s="134">
        <v>339039</v>
      </c>
      <c r="K66" s="13">
        <v>500</v>
      </c>
      <c r="L66" s="1" t="s">
        <v>177</v>
      </c>
      <c r="M66" s="1" t="s">
        <v>253</v>
      </c>
    </row>
    <row r="67" spans="1:13" ht="90.75" customHeight="1" x14ac:dyDescent="0.25">
      <c r="A67" s="11" t="s">
        <v>247</v>
      </c>
      <c r="B67" s="1" t="s">
        <v>254</v>
      </c>
      <c r="C67" s="13" t="s">
        <v>32</v>
      </c>
      <c r="D67" s="13">
        <v>1</v>
      </c>
      <c r="E67" s="13" t="s">
        <v>249</v>
      </c>
      <c r="F67" s="14">
        <v>45689</v>
      </c>
      <c r="G67" s="164">
        <v>24000</v>
      </c>
      <c r="H67" s="13">
        <v>3</v>
      </c>
      <c r="I67" s="13">
        <v>90</v>
      </c>
      <c r="J67" s="134">
        <v>339039</v>
      </c>
      <c r="K67" s="13">
        <v>500</v>
      </c>
      <c r="L67" s="1" t="s">
        <v>177</v>
      </c>
      <c r="M67" s="1" t="s">
        <v>255</v>
      </c>
    </row>
    <row r="68" spans="1:13" ht="120" customHeight="1" x14ac:dyDescent="0.25">
      <c r="A68" s="11" t="s">
        <v>247</v>
      </c>
      <c r="B68" s="1" t="s">
        <v>256</v>
      </c>
      <c r="C68" s="13" t="s">
        <v>32</v>
      </c>
      <c r="D68" s="13">
        <v>1</v>
      </c>
      <c r="E68" s="13" t="s">
        <v>249</v>
      </c>
      <c r="F68" s="14">
        <v>45658</v>
      </c>
      <c r="G68" s="164">
        <v>42000</v>
      </c>
      <c r="H68" s="13">
        <v>3</v>
      </c>
      <c r="I68" s="13">
        <v>90</v>
      </c>
      <c r="J68" s="134">
        <v>339033</v>
      </c>
      <c r="K68" s="13">
        <v>500</v>
      </c>
      <c r="L68" s="1" t="s">
        <v>177</v>
      </c>
      <c r="M68" s="1" t="s">
        <v>257</v>
      </c>
    </row>
    <row r="69" spans="1:13" ht="98.25" customHeight="1" x14ac:dyDescent="0.25">
      <c r="A69" s="11" t="s">
        <v>247</v>
      </c>
      <c r="B69" s="1" t="s">
        <v>258</v>
      </c>
      <c r="C69" s="13" t="s">
        <v>32</v>
      </c>
      <c r="D69" s="13">
        <v>1</v>
      </c>
      <c r="E69" s="13" t="s">
        <v>249</v>
      </c>
      <c r="F69" s="14">
        <v>45839</v>
      </c>
      <c r="G69" s="164">
        <v>1000000</v>
      </c>
      <c r="H69" s="13">
        <v>4</v>
      </c>
      <c r="I69" s="13">
        <v>90</v>
      </c>
      <c r="J69" s="134">
        <v>449051</v>
      </c>
      <c r="K69" s="13">
        <v>704</v>
      </c>
      <c r="L69" s="1" t="s">
        <v>177</v>
      </c>
      <c r="M69" s="1" t="s">
        <v>260</v>
      </c>
    </row>
    <row r="70" spans="1:13" ht="31.5" x14ac:dyDescent="0.25">
      <c r="A70" s="11" t="s">
        <v>247</v>
      </c>
      <c r="B70" s="1" t="s">
        <v>261</v>
      </c>
      <c r="C70" s="13" t="s">
        <v>32</v>
      </c>
      <c r="D70" s="13">
        <v>1</v>
      </c>
      <c r="E70" s="13" t="s">
        <v>249</v>
      </c>
      <c r="F70" s="14">
        <v>45778</v>
      </c>
      <c r="G70" s="164">
        <v>30000</v>
      </c>
      <c r="H70" s="13">
        <v>3</v>
      </c>
      <c r="I70" s="13">
        <v>90</v>
      </c>
      <c r="J70" s="134">
        <v>339039</v>
      </c>
      <c r="K70" s="13">
        <v>500</v>
      </c>
      <c r="L70" s="1" t="s">
        <v>177</v>
      </c>
      <c r="M70" s="1" t="s">
        <v>262</v>
      </c>
    </row>
    <row r="71" spans="1:13" ht="31.5" x14ac:dyDescent="0.25">
      <c r="A71" s="11" t="s">
        <v>247</v>
      </c>
      <c r="B71" s="1" t="s">
        <v>263</v>
      </c>
      <c r="C71" s="13" t="s">
        <v>32</v>
      </c>
      <c r="D71" s="13">
        <v>2</v>
      </c>
      <c r="E71" s="13" t="s">
        <v>249</v>
      </c>
      <c r="F71" s="14">
        <v>45778</v>
      </c>
      <c r="G71" s="164">
        <v>10000</v>
      </c>
      <c r="H71" s="1">
        <v>4</v>
      </c>
      <c r="I71" s="13">
        <v>90</v>
      </c>
      <c r="J71" s="134">
        <v>449039</v>
      </c>
      <c r="K71" s="13">
        <v>704</v>
      </c>
      <c r="L71" s="1" t="s">
        <v>177</v>
      </c>
      <c r="M71" s="1" t="s">
        <v>262</v>
      </c>
    </row>
    <row r="72" spans="1:13" ht="108.75" customHeight="1" x14ac:dyDescent="0.25">
      <c r="A72" s="11" t="s">
        <v>247</v>
      </c>
      <c r="B72" s="1" t="s">
        <v>265</v>
      </c>
      <c r="C72" s="13" t="s">
        <v>32</v>
      </c>
      <c r="D72" s="13">
        <v>1</v>
      </c>
      <c r="E72" s="13" t="s">
        <v>266</v>
      </c>
      <c r="F72" s="14">
        <v>45778</v>
      </c>
      <c r="G72" s="164">
        <v>1103200</v>
      </c>
      <c r="H72" s="13">
        <v>4</v>
      </c>
      <c r="I72" s="13">
        <v>90</v>
      </c>
      <c r="J72" s="134">
        <v>449039</v>
      </c>
      <c r="K72" s="13">
        <v>704</v>
      </c>
      <c r="L72" s="1" t="s">
        <v>177</v>
      </c>
      <c r="M72" s="1" t="s">
        <v>268</v>
      </c>
    </row>
    <row r="73" spans="1:13" ht="129" customHeight="1" x14ac:dyDescent="0.25">
      <c r="A73" s="11" t="s">
        <v>247</v>
      </c>
      <c r="B73" s="1" t="s">
        <v>269</v>
      </c>
      <c r="C73" s="13" t="s">
        <v>32</v>
      </c>
      <c r="D73" s="13">
        <v>1</v>
      </c>
      <c r="E73" s="13" t="s">
        <v>266</v>
      </c>
      <c r="F73" s="14">
        <v>45748</v>
      </c>
      <c r="G73" s="164">
        <v>229209.32</v>
      </c>
      <c r="H73" s="13">
        <v>4</v>
      </c>
      <c r="I73" s="13">
        <v>90</v>
      </c>
      <c r="J73" s="134">
        <v>449049</v>
      </c>
      <c r="K73" s="13">
        <v>704</v>
      </c>
      <c r="L73" s="1" t="s">
        <v>177</v>
      </c>
      <c r="M73" s="1" t="s">
        <v>268</v>
      </c>
    </row>
    <row r="74" spans="1:13" ht="102" customHeight="1" x14ac:dyDescent="0.25">
      <c r="A74" s="11" t="s">
        <v>247</v>
      </c>
      <c r="B74" s="1" t="s">
        <v>270</v>
      </c>
      <c r="C74" s="13" t="s">
        <v>32</v>
      </c>
      <c r="D74" s="13">
        <v>1</v>
      </c>
      <c r="E74" s="13" t="s">
        <v>266</v>
      </c>
      <c r="F74" s="14">
        <v>45778</v>
      </c>
      <c r="G74" s="164">
        <v>670000</v>
      </c>
      <c r="H74" s="13">
        <v>4</v>
      </c>
      <c r="I74" s="13">
        <v>90</v>
      </c>
      <c r="J74" s="134">
        <v>449049</v>
      </c>
      <c r="K74" s="13">
        <v>704</v>
      </c>
      <c r="L74" s="1" t="s">
        <v>177</v>
      </c>
      <c r="M74" s="1" t="s">
        <v>268</v>
      </c>
    </row>
    <row r="75" spans="1:13" ht="47.25" x14ac:dyDescent="0.25">
      <c r="A75" s="11" t="s">
        <v>247</v>
      </c>
      <c r="B75" s="1" t="s">
        <v>271</v>
      </c>
      <c r="C75" s="13" t="s">
        <v>32</v>
      </c>
      <c r="D75" s="13">
        <v>1</v>
      </c>
      <c r="E75" s="13" t="s">
        <v>266</v>
      </c>
      <c r="F75" s="14">
        <v>45717</v>
      </c>
      <c r="G75" s="164">
        <v>100000</v>
      </c>
      <c r="H75" s="13">
        <v>4</v>
      </c>
      <c r="I75" s="13">
        <v>90</v>
      </c>
      <c r="J75" s="134">
        <v>449051</v>
      </c>
      <c r="K75" s="13">
        <v>704</v>
      </c>
      <c r="L75" s="1" t="s">
        <v>177</v>
      </c>
      <c r="M75" s="1" t="s">
        <v>272</v>
      </c>
    </row>
    <row r="76" spans="1:13" ht="252" x14ac:dyDescent="0.25">
      <c r="A76" s="228" t="s">
        <v>247</v>
      </c>
      <c r="B76" s="229" t="s">
        <v>287</v>
      </c>
      <c r="C76" s="230" t="s">
        <v>288</v>
      </c>
      <c r="D76" s="230" t="s">
        <v>289</v>
      </c>
      <c r="E76" s="231" t="s">
        <v>266</v>
      </c>
      <c r="F76" s="231">
        <v>2026</v>
      </c>
      <c r="G76" s="232">
        <v>8204454.6799999997</v>
      </c>
      <c r="H76" s="251">
        <v>4</v>
      </c>
      <c r="I76" s="230">
        <v>90</v>
      </c>
      <c r="J76" s="242">
        <v>449049</v>
      </c>
      <c r="K76" s="13">
        <v>704</v>
      </c>
      <c r="L76" s="234" t="s">
        <v>292</v>
      </c>
      <c r="M76" s="231" t="s">
        <v>290</v>
      </c>
    </row>
    <row r="77" spans="1:13" ht="236.25" hidden="1" x14ac:dyDescent="0.25">
      <c r="A77" s="235" t="s">
        <v>247</v>
      </c>
      <c r="B77" s="302" t="s">
        <v>303</v>
      </c>
      <c r="C77" s="230" t="s">
        <v>304</v>
      </c>
      <c r="D77" s="230"/>
      <c r="E77" s="231" t="s">
        <v>133</v>
      </c>
      <c r="F77" s="231">
        <v>2026</v>
      </c>
      <c r="G77" s="232">
        <v>700000</v>
      </c>
      <c r="H77" s="230">
        <v>3</v>
      </c>
      <c r="I77" s="230">
        <v>90</v>
      </c>
      <c r="J77" s="242">
        <v>339037</v>
      </c>
      <c r="K77" s="251">
        <v>759</v>
      </c>
      <c r="L77" s="234" t="s">
        <v>138</v>
      </c>
      <c r="M77" s="231"/>
    </row>
    <row r="78" spans="1:13" ht="77.25" customHeight="1" x14ac:dyDescent="0.25">
      <c r="A78" s="223" t="s">
        <v>247</v>
      </c>
      <c r="B78" s="200" t="s">
        <v>303</v>
      </c>
      <c r="C78" s="201" t="s">
        <v>32</v>
      </c>
      <c r="D78" s="201"/>
      <c r="E78" s="202" t="s">
        <v>306</v>
      </c>
      <c r="F78" s="202">
        <v>2026</v>
      </c>
      <c r="G78" s="213">
        <v>100000</v>
      </c>
      <c r="H78" s="201">
        <v>3</v>
      </c>
      <c r="I78" s="201">
        <v>90</v>
      </c>
      <c r="J78" s="243">
        <v>339037</v>
      </c>
      <c r="K78" s="201">
        <v>500</v>
      </c>
      <c r="L78" s="204" t="s">
        <v>138</v>
      </c>
      <c r="M78" s="202"/>
    </row>
    <row r="79" spans="1:13" ht="205.5" customHeight="1" x14ac:dyDescent="0.25">
      <c r="A79" s="2" t="s">
        <v>247</v>
      </c>
      <c r="B79" s="236" t="s">
        <v>307</v>
      </c>
      <c r="C79" s="230" t="s">
        <v>32</v>
      </c>
      <c r="D79" s="230"/>
      <c r="E79" s="231" t="s">
        <v>249</v>
      </c>
      <c r="F79" s="231">
        <v>2026</v>
      </c>
      <c r="G79" s="232">
        <v>1200000</v>
      </c>
      <c r="H79" s="233">
        <v>3</v>
      </c>
      <c r="I79" s="230">
        <v>90</v>
      </c>
      <c r="J79" s="242">
        <v>339037</v>
      </c>
      <c r="K79" s="230">
        <v>500</v>
      </c>
      <c r="L79" s="234"/>
      <c r="M79" s="231"/>
    </row>
    <row r="80" spans="1:13" ht="94.5" x14ac:dyDescent="0.25">
      <c r="A80" s="11" t="s">
        <v>247</v>
      </c>
      <c r="B80" s="1" t="s">
        <v>305</v>
      </c>
      <c r="C80" s="13" t="s">
        <v>32</v>
      </c>
      <c r="D80" s="13">
        <v>1</v>
      </c>
      <c r="E80" s="13" t="s">
        <v>266</v>
      </c>
      <c r="F80" s="14">
        <v>45717</v>
      </c>
      <c r="G80" s="164">
        <v>206040</v>
      </c>
      <c r="H80" s="13">
        <v>4</v>
      </c>
      <c r="I80" s="13">
        <v>90</v>
      </c>
      <c r="J80" s="134">
        <v>449051</v>
      </c>
      <c r="K80" s="13">
        <v>704</v>
      </c>
      <c r="L80" s="1" t="s">
        <v>177</v>
      </c>
      <c r="M80" s="1" t="s">
        <v>274</v>
      </c>
    </row>
    <row r="81" spans="1:13" ht="21" x14ac:dyDescent="0.25">
      <c r="A81" s="166" t="s">
        <v>275</v>
      </c>
      <c r="B81" s="167"/>
      <c r="C81" s="167"/>
      <c r="D81" s="167"/>
      <c r="E81" s="167"/>
      <c r="F81" s="167"/>
      <c r="G81" s="168">
        <f>SUM(G7:G80)</f>
        <v>23992584.27</v>
      </c>
      <c r="H81" s="167"/>
      <c r="I81" s="167"/>
      <c r="J81" s="167"/>
      <c r="K81" s="167"/>
      <c r="L81" s="167"/>
      <c r="M81" s="167"/>
    </row>
    <row r="82" spans="1:13" x14ac:dyDescent="0.25">
      <c r="F82" t="s">
        <v>333</v>
      </c>
      <c r="G82" s="224">
        <f>SUM(G7+G8+G9+G10+G11+G12+G13)</f>
        <v>956771.6</v>
      </c>
    </row>
    <row r="83" spans="1:13" x14ac:dyDescent="0.25">
      <c r="F83" t="s">
        <v>332</v>
      </c>
      <c r="G83" s="224">
        <f>G59+G61+G77</f>
        <v>1350000</v>
      </c>
    </row>
    <row r="84" spans="1:13" x14ac:dyDescent="0.25">
      <c r="F84" t="s">
        <v>334</v>
      </c>
      <c r="G84" s="224">
        <f>SUM(G45+G46+G50+G51+G52+G52+G53+G54+G55+G56+G57+G58)</f>
        <v>5205095</v>
      </c>
      <c r="I84" s="111"/>
    </row>
    <row r="85" spans="1:13" x14ac:dyDescent="0.25">
      <c r="G85" s="111">
        <f>SUM(G45+G46+G50+G51+G52+G52+G53+G54+G55+G56+G57+G58)</f>
        <v>5205095</v>
      </c>
    </row>
    <row r="86" spans="1:13" x14ac:dyDescent="0.25">
      <c r="F86" t="s">
        <v>333</v>
      </c>
      <c r="G86" s="224">
        <f>SUM(G7+G8+G9+G10+G11+G12+G13)</f>
        <v>956771.6</v>
      </c>
      <c r="I86" s="224"/>
    </row>
    <row r="87" spans="1:13" x14ac:dyDescent="0.25">
      <c r="G87" s="224">
        <f>G7+G8+G9+G10+G11+G12+G13</f>
        <v>956771.6</v>
      </c>
    </row>
    <row r="88" spans="1:13" x14ac:dyDescent="0.25">
      <c r="G88" s="117"/>
    </row>
    <row r="89" spans="1:13" x14ac:dyDescent="0.25">
      <c r="F89" t="s">
        <v>335</v>
      </c>
      <c r="G89" s="224">
        <f>SUM(G14+G15+G16+G17+G18+G19+G20+G21+G22+G23+G24+G25+G26+G27+G28+G29+G30+G31+G32+G33+G34+G35+G36+G37+G38+G39+G40+G41+G42+G43+G44+G47+G48)</f>
        <v>2357813.67</v>
      </c>
    </row>
    <row r="90" spans="1:13" x14ac:dyDescent="0.25">
      <c r="G90" s="224">
        <f>SUM(G14+G15+G16+G17+G18+G19+G20+G21+G22+G23+G24+G25+G26+G27+G28+G29+G30+G31+G32+G33+G34+G35+G36+G37+G38+G39+G40+G41+G42+G43+G44+G47+G48)</f>
        <v>2357813.67</v>
      </c>
    </row>
  </sheetData>
  <autoFilter ref="A5:M83" xr:uid="{DEFDA814-C3C8-4507-8B07-ACFEEBC368F8}">
    <filterColumn colId="7" showButton="0"/>
    <filterColumn colId="8" showButton="0"/>
    <filterColumn colId="10">
      <filters blank="1">
        <filter val="500"/>
        <filter val="704"/>
      </filters>
    </filterColumn>
  </autoFilter>
  <mergeCells count="17">
    <mergeCell ref="K5:K6"/>
    <mergeCell ref="L5:L6"/>
    <mergeCell ref="M5:M6"/>
    <mergeCell ref="F5:F6"/>
    <mergeCell ref="A1:M1"/>
    <mergeCell ref="A5:A6"/>
    <mergeCell ref="B5:B6"/>
    <mergeCell ref="C5:C6"/>
    <mergeCell ref="D5:D6"/>
    <mergeCell ref="E5:E6"/>
    <mergeCell ref="G5:G6"/>
    <mergeCell ref="H5:J5"/>
    <mergeCell ref="N1:Y1"/>
    <mergeCell ref="A2:M2"/>
    <mergeCell ref="B3:E3"/>
    <mergeCell ref="F3:M4"/>
    <mergeCell ref="B4:E4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14" fitToWidth="0" orientation="landscape" blackAndWhite="1" r:id="rId1"/>
  <rowBreaks count="1" manualBreakCount="1">
    <brk id="39" max="2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0468-86E0-4216-90E4-34B3C76B111F}">
  <sheetPr filterMode="1"/>
  <dimension ref="A1:Y83"/>
  <sheetViews>
    <sheetView zoomScaleNormal="100" zoomScaleSheetLayoutView="100" workbookViewId="0">
      <selection activeCell="G84" sqref="G84"/>
    </sheetView>
  </sheetViews>
  <sheetFormatPr defaultRowHeight="15" x14ac:dyDescent="0.25"/>
  <cols>
    <col min="1" max="1" width="41.5703125" customWidth="1"/>
    <col min="2" max="2" width="55.28515625" customWidth="1"/>
    <col min="3" max="3" width="18.7109375" customWidth="1"/>
    <col min="4" max="4" width="13.140625" customWidth="1"/>
    <col min="5" max="5" width="20" customWidth="1"/>
    <col min="6" max="6" width="15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36.85546875" customWidth="1"/>
    <col min="14" max="14" width="8.7109375" hidden="1" customWidth="1"/>
    <col min="16" max="16" width="20.85546875" customWidth="1"/>
    <col min="17" max="17" width="18" customWidth="1"/>
    <col min="18" max="18" width="13.7109375" customWidth="1"/>
    <col min="19" max="19" width="16.140625" customWidth="1"/>
    <col min="20" max="20" width="13.5703125" customWidth="1"/>
    <col min="21" max="21" width="20" customWidth="1"/>
    <col min="22" max="22" width="17.7109375" customWidth="1"/>
    <col min="23" max="75" width="0" hidden="1" customWidth="1"/>
  </cols>
  <sheetData>
    <row r="1" spans="1:25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</row>
    <row r="2" spans="1:25" ht="9.75" customHeigh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58.5" customHeight="1" x14ac:dyDescent="0.25">
      <c r="A3" s="219" t="s">
        <v>170</v>
      </c>
      <c r="B3" s="497" t="s">
        <v>171</v>
      </c>
      <c r="C3" s="497"/>
      <c r="D3" s="497"/>
      <c r="E3" s="497"/>
      <c r="F3" s="498"/>
      <c r="G3" s="498"/>
      <c r="H3" s="498"/>
      <c r="I3" s="498"/>
      <c r="J3" s="498"/>
      <c r="K3" s="498"/>
      <c r="L3" s="498"/>
      <c r="M3" s="498"/>
      <c r="N3" s="191"/>
      <c r="O3" s="315"/>
      <c r="P3" s="316" t="s">
        <v>314</v>
      </c>
      <c r="Q3" s="316" t="s">
        <v>315</v>
      </c>
      <c r="R3" s="316" t="s">
        <v>316</v>
      </c>
      <c r="S3" s="316" t="s">
        <v>317</v>
      </c>
      <c r="T3" s="316" t="s">
        <v>318</v>
      </c>
      <c r="U3" s="316" t="s">
        <v>319</v>
      </c>
      <c r="V3" s="316" t="s">
        <v>320</v>
      </c>
      <c r="W3" s="191"/>
      <c r="X3" s="191"/>
      <c r="Y3" s="191"/>
    </row>
    <row r="4" spans="1:25" ht="21" customHeight="1" x14ac:dyDescent="0.25">
      <c r="A4" s="220" t="s">
        <v>169</v>
      </c>
      <c r="B4" s="497" t="s">
        <v>172</v>
      </c>
      <c r="C4" s="497"/>
      <c r="D4" s="497"/>
      <c r="E4" s="497"/>
      <c r="F4" s="498"/>
      <c r="G4" s="498"/>
      <c r="H4" s="498"/>
      <c r="I4" s="498"/>
      <c r="J4" s="498"/>
      <c r="K4" s="498"/>
      <c r="L4" s="498"/>
      <c r="M4" s="498"/>
      <c r="N4" s="191"/>
      <c r="O4" s="248" t="s">
        <v>321</v>
      </c>
      <c r="P4" s="249">
        <v>11011194.27</v>
      </c>
      <c r="Q4" s="250">
        <v>1350000</v>
      </c>
      <c r="R4" s="246">
        <f ca="1">SUMIFS($F:$F,$I:$I,$P4,$L:$L,R$4)</f>
        <v>0</v>
      </c>
      <c r="S4" s="246">
        <f ca="1">SUMIFS($F:$F,$I:$I,$P4,$L:$L,S$4)</f>
        <v>0</v>
      </c>
      <c r="T4" s="246">
        <f ca="1">SUMIFS($F:$F,$I:$I,$P4,$L:$L,T$4)</f>
        <v>0</v>
      </c>
      <c r="U4" s="246">
        <f ca="1">SUMIFS($F:$F,$I:$I,$P4,$L:$L,U$4)</f>
        <v>0</v>
      </c>
      <c r="V4" s="246">
        <f ca="1">SUMIFS($F:$F,$I:$I,$P4,$L:$L,V$4)</f>
        <v>0</v>
      </c>
      <c r="W4" s="191"/>
      <c r="X4" s="191"/>
      <c r="Y4" s="191"/>
    </row>
    <row r="5" spans="1:25" ht="34.5" customHeight="1" x14ac:dyDescent="0.25">
      <c r="A5" s="490" t="s">
        <v>151</v>
      </c>
      <c r="B5" s="490" t="s">
        <v>152</v>
      </c>
      <c r="C5" s="492" t="s">
        <v>153</v>
      </c>
      <c r="D5" s="492" t="s">
        <v>173</v>
      </c>
      <c r="E5" s="492" t="s">
        <v>156</v>
      </c>
      <c r="F5" s="501" t="s">
        <v>157</v>
      </c>
      <c r="G5" s="502" t="s">
        <v>294</v>
      </c>
      <c r="H5" s="499" t="s">
        <v>175</v>
      </c>
      <c r="I5" s="500"/>
      <c r="J5" s="500"/>
      <c r="K5" s="493" t="s">
        <v>298</v>
      </c>
      <c r="L5" s="493" t="s">
        <v>176</v>
      </c>
      <c r="M5" s="495" t="s">
        <v>160</v>
      </c>
      <c r="N5" s="191"/>
      <c r="O5" s="248" t="s">
        <v>322</v>
      </c>
      <c r="P5" s="250"/>
      <c r="Q5" s="250"/>
      <c r="R5" s="246">
        <f ca="1">SUMIFS($F:$F,$I:$I,$P5,$L:$L,R$4)</f>
        <v>0</v>
      </c>
      <c r="S5" s="246">
        <f ca="1">SUMIFS($F:$F,$I:$I,$P5,$L:$L,S$4)</f>
        <v>0</v>
      </c>
      <c r="T5" s="249">
        <v>38497923.694692142</v>
      </c>
      <c r="U5" s="246">
        <f ca="1">SUMIFS($F:$F,$I:$I,$P5,$L:$L,U$4)</f>
        <v>0</v>
      </c>
      <c r="V5" s="246">
        <f ca="1">SUMIFS($F:$F,$I:$I,$P5,$L:$L,V$4)</f>
        <v>0</v>
      </c>
      <c r="W5" s="191"/>
      <c r="X5" s="191"/>
      <c r="Y5" s="191"/>
    </row>
    <row r="6" spans="1:25" ht="31.5" hidden="1" x14ac:dyDescent="0.25">
      <c r="A6" s="491"/>
      <c r="B6" s="491"/>
      <c r="C6" s="493"/>
      <c r="D6" s="493"/>
      <c r="E6" s="493"/>
      <c r="F6" s="491"/>
      <c r="G6" s="493"/>
      <c r="H6" s="190" t="s">
        <v>295</v>
      </c>
      <c r="I6" s="190" t="s">
        <v>296</v>
      </c>
      <c r="J6" s="190" t="s">
        <v>297</v>
      </c>
      <c r="K6" s="494"/>
      <c r="L6" s="494"/>
      <c r="M6" s="496"/>
      <c r="N6" s="191"/>
      <c r="O6" s="248"/>
      <c r="P6" s="246"/>
      <c r="Q6" s="246"/>
      <c r="R6" s="246"/>
      <c r="S6" s="246"/>
      <c r="T6" s="246"/>
      <c r="U6" s="246"/>
      <c r="V6" s="246"/>
      <c r="W6" s="191"/>
      <c r="X6" s="191"/>
      <c r="Y6" s="191"/>
    </row>
    <row r="7" spans="1:25" ht="108" hidden="1" customHeight="1" x14ac:dyDescent="0.25">
      <c r="A7" s="158" t="s">
        <v>66</v>
      </c>
      <c r="B7" s="170" t="s">
        <v>67</v>
      </c>
      <c r="C7" s="171" t="s">
        <v>32</v>
      </c>
      <c r="D7" s="5">
        <v>27600</v>
      </c>
      <c r="E7" s="171" t="s">
        <v>69</v>
      </c>
      <c r="F7" s="172">
        <v>46023</v>
      </c>
      <c r="G7" s="173">
        <v>24200</v>
      </c>
      <c r="H7" s="174">
        <v>3</v>
      </c>
      <c r="I7" s="174">
        <v>90</v>
      </c>
      <c r="J7" s="217">
        <v>339032</v>
      </c>
      <c r="K7" s="174">
        <v>500</v>
      </c>
      <c r="L7" s="47" t="s">
        <v>177</v>
      </c>
      <c r="M7" s="47" t="s">
        <v>70</v>
      </c>
      <c r="N7" s="191"/>
      <c r="O7" s="248"/>
      <c r="P7" s="246"/>
      <c r="Q7" s="249"/>
      <c r="R7" s="246"/>
      <c r="S7" s="246"/>
      <c r="T7" s="246"/>
      <c r="U7" s="246"/>
      <c r="V7" s="246"/>
      <c r="W7" s="191"/>
      <c r="X7" s="191"/>
      <c r="Y7" s="191"/>
    </row>
    <row r="8" spans="1:25" ht="74.25" hidden="1" customHeight="1" x14ac:dyDescent="0.25">
      <c r="A8" s="158" t="s">
        <v>66</v>
      </c>
      <c r="B8" s="170" t="s">
        <v>71</v>
      </c>
      <c r="C8" s="171" t="s">
        <v>32</v>
      </c>
      <c r="D8" s="25" t="s">
        <v>72</v>
      </c>
      <c r="E8" s="171" t="s">
        <v>69</v>
      </c>
      <c r="F8" s="245">
        <v>46054</v>
      </c>
      <c r="G8" s="173">
        <v>19100</v>
      </c>
      <c r="H8" s="174">
        <v>3</v>
      </c>
      <c r="I8" s="174">
        <v>90</v>
      </c>
      <c r="J8" s="217">
        <v>339030</v>
      </c>
      <c r="K8" s="174">
        <v>500</v>
      </c>
      <c r="L8" s="47" t="s">
        <v>177</v>
      </c>
      <c r="M8" s="47" t="s">
        <v>70</v>
      </c>
      <c r="P8" s="224"/>
      <c r="Q8" s="224"/>
    </row>
    <row r="9" spans="1:25" ht="83.25" hidden="1" customHeight="1" x14ac:dyDescent="0.25">
      <c r="A9" s="158" t="s">
        <v>66</v>
      </c>
      <c r="B9" s="170" t="s">
        <v>74</v>
      </c>
      <c r="C9" s="171" t="s">
        <v>32</v>
      </c>
      <c r="D9" s="25">
        <v>4000</v>
      </c>
      <c r="E9" s="171" t="s">
        <v>69</v>
      </c>
      <c r="F9" s="245">
        <v>46054</v>
      </c>
      <c r="G9" s="173">
        <v>500</v>
      </c>
      <c r="H9" s="174">
        <v>3</v>
      </c>
      <c r="I9" s="174">
        <v>90</v>
      </c>
      <c r="J9" s="217">
        <v>339030</v>
      </c>
      <c r="K9" s="174">
        <v>500</v>
      </c>
      <c r="L9" s="47" t="s">
        <v>177</v>
      </c>
      <c r="M9" s="47" t="s">
        <v>70</v>
      </c>
    </row>
    <row r="10" spans="1:25" ht="69.75" hidden="1" customHeight="1" x14ac:dyDescent="0.25">
      <c r="A10" s="158" t="s">
        <v>66</v>
      </c>
      <c r="B10" s="170" t="s">
        <v>76</v>
      </c>
      <c r="C10" s="171" t="s">
        <v>32</v>
      </c>
      <c r="D10" s="25">
        <v>1600</v>
      </c>
      <c r="E10" s="171" t="s">
        <v>69</v>
      </c>
      <c r="F10" s="172">
        <v>46054</v>
      </c>
      <c r="G10" s="173">
        <v>11600</v>
      </c>
      <c r="H10" s="174">
        <v>3</v>
      </c>
      <c r="I10" s="174">
        <v>90</v>
      </c>
      <c r="J10" s="217">
        <v>339030</v>
      </c>
      <c r="K10" s="174">
        <v>500</v>
      </c>
      <c r="L10" s="47" t="s">
        <v>177</v>
      </c>
      <c r="M10" s="47" t="s">
        <v>70</v>
      </c>
    </row>
    <row r="11" spans="1:25" ht="46.5" hidden="1" customHeight="1" x14ac:dyDescent="0.25">
      <c r="A11" s="158" t="s">
        <v>66</v>
      </c>
      <c r="B11" s="170" t="s">
        <v>78</v>
      </c>
      <c r="C11" s="171" t="s">
        <v>79</v>
      </c>
      <c r="D11" s="25" t="s">
        <v>80</v>
      </c>
      <c r="E11" s="171" t="s">
        <v>69</v>
      </c>
      <c r="F11" s="172">
        <v>46082</v>
      </c>
      <c r="G11" s="173">
        <v>37200</v>
      </c>
      <c r="H11" s="174">
        <v>3</v>
      </c>
      <c r="I11" s="174">
        <v>90</v>
      </c>
      <c r="J11" s="217">
        <v>339039</v>
      </c>
      <c r="K11" s="174">
        <v>500</v>
      </c>
      <c r="L11" s="47" t="s">
        <v>177</v>
      </c>
      <c r="M11" s="47" t="s">
        <v>82</v>
      </c>
    </row>
    <row r="12" spans="1:25" ht="72.75" hidden="1" customHeight="1" x14ac:dyDescent="0.25">
      <c r="A12" s="158" t="s">
        <v>66</v>
      </c>
      <c r="B12" s="170" t="s">
        <v>83</v>
      </c>
      <c r="C12" s="171" t="s">
        <v>32</v>
      </c>
      <c r="D12" s="177" t="s">
        <v>84</v>
      </c>
      <c r="E12" s="171" t="s">
        <v>69</v>
      </c>
      <c r="F12" s="172">
        <v>46082</v>
      </c>
      <c r="G12" s="173">
        <v>200000</v>
      </c>
      <c r="H12" s="174">
        <v>3</v>
      </c>
      <c r="I12" s="174">
        <v>90</v>
      </c>
      <c r="J12" s="217">
        <v>339035</v>
      </c>
      <c r="K12" s="174">
        <v>500</v>
      </c>
      <c r="L12" s="25" t="s">
        <v>86</v>
      </c>
      <c r="M12" s="47" t="s">
        <v>87</v>
      </c>
    </row>
    <row r="13" spans="1:25" ht="47.25" hidden="1" customHeight="1" x14ac:dyDescent="0.25">
      <c r="A13" s="158" t="s">
        <v>66</v>
      </c>
      <c r="B13" s="170" t="s">
        <v>88</v>
      </c>
      <c r="C13" s="171" t="s">
        <v>89</v>
      </c>
      <c r="D13" s="25" t="s">
        <v>90</v>
      </c>
      <c r="E13" s="171" t="s">
        <v>92</v>
      </c>
      <c r="F13" s="172">
        <v>46054</v>
      </c>
      <c r="G13" s="173">
        <v>664171.6</v>
      </c>
      <c r="H13" s="174">
        <v>3</v>
      </c>
      <c r="I13" s="174">
        <v>90</v>
      </c>
      <c r="J13" s="217">
        <v>339039</v>
      </c>
      <c r="K13" s="174">
        <v>500</v>
      </c>
      <c r="L13" s="47"/>
      <c r="M13" s="47" t="s">
        <v>93</v>
      </c>
    </row>
    <row r="14" spans="1:25" ht="94.5" x14ac:dyDescent="0.25">
      <c r="A14" s="159" t="s">
        <v>10</v>
      </c>
      <c r="B14" s="12" t="s">
        <v>11</v>
      </c>
      <c r="C14" s="12" t="s">
        <v>12</v>
      </c>
      <c r="D14" s="12">
        <v>84</v>
      </c>
      <c r="E14" s="13" t="s">
        <v>13</v>
      </c>
      <c r="F14" s="14">
        <v>45870</v>
      </c>
      <c r="G14" s="15">
        <v>3417</v>
      </c>
      <c r="H14" s="13">
        <v>3</v>
      </c>
      <c r="I14" s="13">
        <v>90</v>
      </c>
      <c r="J14" s="134">
        <v>339030</v>
      </c>
      <c r="K14" s="13">
        <v>500</v>
      </c>
      <c r="L14" s="1" t="s">
        <v>15</v>
      </c>
      <c r="M14" s="1" t="s">
        <v>16</v>
      </c>
    </row>
    <row r="15" spans="1:25" ht="94.5" x14ac:dyDescent="0.25">
      <c r="A15" s="159" t="s">
        <v>10</v>
      </c>
      <c r="B15" s="12" t="s">
        <v>17</v>
      </c>
      <c r="C15" s="12" t="s">
        <v>18</v>
      </c>
      <c r="D15" s="12">
        <v>831</v>
      </c>
      <c r="E15" s="13" t="s">
        <v>13</v>
      </c>
      <c r="F15" s="14">
        <v>45839</v>
      </c>
      <c r="G15" s="15">
        <v>6245</v>
      </c>
      <c r="H15" s="13">
        <v>3</v>
      </c>
      <c r="I15" s="13">
        <v>90</v>
      </c>
      <c r="J15" s="134">
        <v>339030</v>
      </c>
      <c r="K15" s="13">
        <v>500</v>
      </c>
      <c r="L15" s="16" t="s">
        <v>19</v>
      </c>
      <c r="M15" s="1" t="s">
        <v>16</v>
      </c>
    </row>
    <row r="16" spans="1:25" ht="94.5" x14ac:dyDescent="0.25">
      <c r="A16" s="159" t="s">
        <v>10</v>
      </c>
      <c r="B16" s="12" t="s">
        <v>20</v>
      </c>
      <c r="C16" s="12" t="s">
        <v>21</v>
      </c>
      <c r="D16" s="12">
        <v>680</v>
      </c>
      <c r="E16" s="13"/>
      <c r="F16" s="14">
        <v>45839</v>
      </c>
      <c r="G16" s="15">
        <v>13188</v>
      </c>
      <c r="H16" s="13">
        <v>3</v>
      </c>
      <c r="I16" s="13">
        <v>90</v>
      </c>
      <c r="J16" s="134">
        <v>339030</v>
      </c>
      <c r="K16" s="13">
        <v>500</v>
      </c>
      <c r="L16" s="1" t="s">
        <v>15</v>
      </c>
      <c r="M16" s="1" t="s">
        <v>16</v>
      </c>
    </row>
    <row r="17" spans="1:19" ht="94.5" x14ac:dyDescent="0.25">
      <c r="A17" s="159" t="s">
        <v>10</v>
      </c>
      <c r="B17" s="12" t="s">
        <v>22</v>
      </c>
      <c r="C17" s="12" t="s">
        <v>23</v>
      </c>
      <c r="D17" s="12">
        <v>783</v>
      </c>
      <c r="E17" s="13" t="s">
        <v>13</v>
      </c>
      <c r="F17" s="14">
        <v>45839</v>
      </c>
      <c r="G17" s="15">
        <v>16504</v>
      </c>
      <c r="H17" s="13">
        <v>3</v>
      </c>
      <c r="I17" s="13">
        <v>90</v>
      </c>
      <c r="J17" s="134">
        <v>339030</v>
      </c>
      <c r="K17" s="13">
        <v>500</v>
      </c>
      <c r="L17" s="16" t="s">
        <v>19</v>
      </c>
      <c r="M17" s="1" t="s">
        <v>16</v>
      </c>
    </row>
    <row r="18" spans="1:19" ht="15.75" x14ac:dyDescent="0.25">
      <c r="A18" s="159" t="s">
        <v>10</v>
      </c>
      <c r="B18" s="12" t="s">
        <v>24</v>
      </c>
      <c r="C18" s="17" t="s">
        <v>25</v>
      </c>
      <c r="D18" s="17">
        <v>18</v>
      </c>
      <c r="E18" s="13" t="s">
        <v>13</v>
      </c>
      <c r="F18" s="14">
        <v>45931</v>
      </c>
      <c r="G18" s="15">
        <v>1368</v>
      </c>
      <c r="H18" s="13">
        <v>3</v>
      </c>
      <c r="I18" s="13">
        <v>90</v>
      </c>
      <c r="J18" s="134">
        <v>339030</v>
      </c>
      <c r="K18" s="13">
        <v>500</v>
      </c>
      <c r="L18" s="16" t="s">
        <v>15</v>
      </c>
      <c r="M18" s="1" t="s">
        <v>26</v>
      </c>
    </row>
    <row r="19" spans="1:19" ht="63" x14ac:dyDescent="0.25">
      <c r="A19" s="159" t="s">
        <v>10</v>
      </c>
      <c r="B19" s="1" t="s">
        <v>27</v>
      </c>
      <c r="C19" s="13" t="s">
        <v>28</v>
      </c>
      <c r="D19" s="17">
        <v>7296</v>
      </c>
      <c r="E19" s="13" t="s">
        <v>13</v>
      </c>
      <c r="F19" s="14">
        <v>45658</v>
      </c>
      <c r="G19" s="15">
        <v>34292</v>
      </c>
      <c r="H19" s="18">
        <v>3</v>
      </c>
      <c r="I19" s="18">
        <v>90</v>
      </c>
      <c r="J19" s="237">
        <v>339049</v>
      </c>
      <c r="K19" s="18">
        <v>500</v>
      </c>
      <c r="L19" s="16" t="s">
        <v>19</v>
      </c>
      <c r="M19" s="1" t="s">
        <v>30</v>
      </c>
    </row>
    <row r="20" spans="1:19" ht="31.5" x14ac:dyDescent="0.25">
      <c r="A20" s="159" t="s">
        <v>10</v>
      </c>
      <c r="B20" s="1" t="s">
        <v>31</v>
      </c>
      <c r="C20" s="12" t="s">
        <v>32</v>
      </c>
      <c r="D20" s="12">
        <v>8</v>
      </c>
      <c r="E20" s="13" t="s">
        <v>13</v>
      </c>
      <c r="F20" s="14">
        <v>45717</v>
      </c>
      <c r="G20" s="15">
        <v>2650</v>
      </c>
      <c r="H20" s="18">
        <v>3</v>
      </c>
      <c r="I20" s="18">
        <v>90</v>
      </c>
      <c r="J20" s="237">
        <v>339040</v>
      </c>
      <c r="K20" s="18">
        <v>500</v>
      </c>
      <c r="L20" s="16" t="s">
        <v>15</v>
      </c>
      <c r="M20" s="1" t="s">
        <v>34</v>
      </c>
    </row>
    <row r="21" spans="1:19" ht="47.25" x14ac:dyDescent="0.25">
      <c r="A21" s="159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15">
        <v>5800</v>
      </c>
      <c r="H21" s="13">
        <v>4</v>
      </c>
      <c r="I21" s="13">
        <v>90</v>
      </c>
      <c r="J21" s="134">
        <v>449052</v>
      </c>
      <c r="K21" s="13">
        <v>500</v>
      </c>
      <c r="L21" s="16" t="s">
        <v>19</v>
      </c>
      <c r="M21" s="1" t="s">
        <v>37</v>
      </c>
    </row>
    <row r="22" spans="1:19" ht="31.5" x14ac:dyDescent="0.25">
      <c r="A22" s="158" t="s">
        <v>38</v>
      </c>
      <c r="B22" s="47" t="s">
        <v>39</v>
      </c>
      <c r="C22" s="3" t="s">
        <v>40</v>
      </c>
      <c r="D22" s="3">
        <v>693</v>
      </c>
      <c r="E22" s="25" t="s">
        <v>13</v>
      </c>
      <c r="F22" s="48">
        <v>45809</v>
      </c>
      <c r="G22" s="49">
        <v>40708.300000000003</v>
      </c>
      <c r="H22" s="25">
        <v>3</v>
      </c>
      <c r="I22" s="25">
        <v>90</v>
      </c>
      <c r="J22" s="238">
        <v>339030</v>
      </c>
      <c r="K22" s="25">
        <v>500</v>
      </c>
      <c r="L22" s="3" t="s">
        <v>15</v>
      </c>
      <c r="M22" s="47" t="s">
        <v>41</v>
      </c>
    </row>
    <row r="23" spans="1:19" ht="47.25" x14ac:dyDescent="0.25">
      <c r="A23" s="159" t="s">
        <v>38</v>
      </c>
      <c r="B23" s="12" t="s">
        <v>42</v>
      </c>
      <c r="C23" s="12" t="s">
        <v>43</v>
      </c>
      <c r="D23" s="13">
        <v>15</v>
      </c>
      <c r="E23" s="13" t="s">
        <v>13</v>
      </c>
      <c r="F23" s="14">
        <v>45901</v>
      </c>
      <c r="G23" s="15">
        <v>15605.37</v>
      </c>
      <c r="H23" s="13">
        <v>3</v>
      </c>
      <c r="I23" s="13">
        <v>90</v>
      </c>
      <c r="J23" s="134">
        <v>339030</v>
      </c>
      <c r="K23" s="13">
        <v>500</v>
      </c>
      <c r="L23" s="16" t="s">
        <v>15</v>
      </c>
      <c r="M23" s="1" t="s">
        <v>45</v>
      </c>
    </row>
    <row r="24" spans="1:19" ht="31.5" x14ac:dyDescent="0.25">
      <c r="A24" s="159" t="s">
        <v>38</v>
      </c>
      <c r="B24" s="12" t="s">
        <v>46</v>
      </c>
      <c r="C24" s="35" t="s">
        <v>47</v>
      </c>
      <c r="D24" s="13">
        <v>3</v>
      </c>
      <c r="E24" s="13" t="s">
        <v>13</v>
      </c>
      <c r="F24" s="14">
        <v>45901</v>
      </c>
      <c r="G24" s="15">
        <v>10000</v>
      </c>
      <c r="H24" s="13">
        <v>3</v>
      </c>
      <c r="I24" s="13">
        <v>90</v>
      </c>
      <c r="J24" s="134">
        <v>339040</v>
      </c>
      <c r="K24" s="13">
        <v>500</v>
      </c>
      <c r="L24" s="16" t="s">
        <v>15</v>
      </c>
      <c r="M24" s="1" t="s">
        <v>48</v>
      </c>
    </row>
    <row r="25" spans="1:19" ht="78.75" x14ac:dyDescent="0.25">
      <c r="A25" s="12" t="s">
        <v>38</v>
      </c>
      <c r="B25" s="12" t="s">
        <v>49</v>
      </c>
      <c r="C25" s="178" t="s">
        <v>50</v>
      </c>
      <c r="D25" s="13">
        <v>4</v>
      </c>
      <c r="E25" s="14" t="s">
        <v>43</v>
      </c>
      <c r="F25" s="14">
        <v>46023</v>
      </c>
      <c r="G25" s="15">
        <v>20000</v>
      </c>
      <c r="H25" s="13">
        <v>3</v>
      </c>
      <c r="I25" s="13">
        <v>90</v>
      </c>
      <c r="J25" s="134">
        <v>339039</v>
      </c>
      <c r="K25" s="13">
        <v>500</v>
      </c>
      <c r="L25" s="1" t="s">
        <v>177</v>
      </c>
      <c r="M25" s="16" t="s">
        <v>51</v>
      </c>
    </row>
    <row r="26" spans="1:19" ht="77.25" customHeight="1" x14ac:dyDescent="0.25">
      <c r="A26" s="12" t="s">
        <v>38</v>
      </c>
      <c r="B26" s="12" t="s">
        <v>52</v>
      </c>
      <c r="C26" s="178" t="s">
        <v>53</v>
      </c>
      <c r="D26" s="13">
        <v>10</v>
      </c>
      <c r="E26" s="14" t="s">
        <v>43</v>
      </c>
      <c r="F26" s="14">
        <v>46023</v>
      </c>
      <c r="G26" s="15">
        <v>15000</v>
      </c>
      <c r="H26" s="13">
        <v>3</v>
      </c>
      <c r="I26" s="13">
        <v>90</v>
      </c>
      <c r="J26" s="134">
        <v>339039</v>
      </c>
      <c r="K26" s="13">
        <v>500</v>
      </c>
      <c r="L26" s="13" t="s">
        <v>19</v>
      </c>
      <c r="M26" s="16" t="s">
        <v>51</v>
      </c>
    </row>
    <row r="27" spans="1:19" ht="31.5" x14ac:dyDescent="0.25">
      <c r="A27" s="159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15">
        <v>22286</v>
      </c>
      <c r="H27" s="13">
        <v>4</v>
      </c>
      <c r="I27" s="13">
        <v>90</v>
      </c>
      <c r="J27" s="134">
        <v>449040</v>
      </c>
      <c r="K27" s="13">
        <v>500</v>
      </c>
      <c r="L27" s="16" t="s">
        <v>15</v>
      </c>
      <c r="M27" s="1" t="s">
        <v>57</v>
      </c>
    </row>
    <row r="28" spans="1:19" ht="31.5" x14ac:dyDescent="0.25">
      <c r="A28" s="159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49">
        <v>80400</v>
      </c>
      <c r="H28" s="25">
        <v>4</v>
      </c>
      <c r="I28" s="25">
        <v>90</v>
      </c>
      <c r="J28" s="238">
        <v>449052</v>
      </c>
      <c r="K28" s="25">
        <v>500</v>
      </c>
      <c r="L28" s="16" t="s">
        <v>15</v>
      </c>
      <c r="M28" s="47" t="s">
        <v>60</v>
      </c>
      <c r="S28" s="224"/>
    </row>
    <row r="29" spans="1:19" ht="31.5" x14ac:dyDescent="0.25">
      <c r="A29" s="158" t="s">
        <v>10</v>
      </c>
      <c r="B29" s="3" t="s">
        <v>165</v>
      </c>
      <c r="C29" s="4" t="s">
        <v>43</v>
      </c>
      <c r="D29" s="5">
        <v>12</v>
      </c>
      <c r="E29" s="6" t="s">
        <v>43</v>
      </c>
      <c r="F29" s="4" t="s">
        <v>61</v>
      </c>
      <c r="G29" s="7">
        <v>100000</v>
      </c>
      <c r="H29" s="25">
        <v>3</v>
      </c>
      <c r="I29" s="25">
        <v>90</v>
      </c>
      <c r="J29" s="238">
        <v>339039</v>
      </c>
      <c r="K29" s="25">
        <v>500</v>
      </c>
      <c r="L29" s="8" t="s">
        <v>62</v>
      </c>
      <c r="M29" s="3" t="s">
        <v>63</v>
      </c>
    </row>
    <row r="30" spans="1:19" ht="31.5" x14ac:dyDescent="0.25">
      <c r="A30" s="159" t="s">
        <v>10</v>
      </c>
      <c r="B30" s="12" t="s">
        <v>180</v>
      </c>
      <c r="C30" s="125" t="s">
        <v>181</v>
      </c>
      <c r="D30" s="126">
        <v>2500</v>
      </c>
      <c r="E30" s="104" t="s">
        <v>137</v>
      </c>
      <c r="F30" s="127">
        <v>46023</v>
      </c>
      <c r="G30" s="15">
        <v>65000</v>
      </c>
      <c r="H30" s="13">
        <v>3</v>
      </c>
      <c r="I30" s="13">
        <v>90</v>
      </c>
      <c r="J30" s="134">
        <v>339039</v>
      </c>
      <c r="K30" s="13">
        <v>500</v>
      </c>
      <c r="L30" s="104" t="s">
        <v>19</v>
      </c>
      <c r="M30" s="12" t="s">
        <v>182</v>
      </c>
    </row>
    <row r="31" spans="1:19" ht="31.5" x14ac:dyDescent="0.25">
      <c r="A31" s="159" t="s">
        <v>10</v>
      </c>
      <c r="B31" s="12" t="s">
        <v>183</v>
      </c>
      <c r="C31" s="125" t="s">
        <v>184</v>
      </c>
      <c r="D31" s="126">
        <v>190000</v>
      </c>
      <c r="E31" s="104" t="s">
        <v>137</v>
      </c>
      <c r="F31" s="127">
        <v>46023</v>
      </c>
      <c r="G31" s="15">
        <v>170700</v>
      </c>
      <c r="H31" s="13">
        <v>3</v>
      </c>
      <c r="I31" s="13">
        <v>90</v>
      </c>
      <c r="J31" s="134">
        <v>339039</v>
      </c>
      <c r="K31" s="13">
        <v>500</v>
      </c>
      <c r="L31" s="104" t="s">
        <v>19</v>
      </c>
      <c r="M31" s="12" t="s">
        <v>185</v>
      </c>
    </row>
    <row r="32" spans="1:19" ht="31.5" x14ac:dyDescent="0.25">
      <c r="A32" s="159" t="s">
        <v>10</v>
      </c>
      <c r="B32" s="12" t="s">
        <v>186</v>
      </c>
      <c r="C32" s="125" t="s">
        <v>32</v>
      </c>
      <c r="D32" s="103">
        <v>1</v>
      </c>
      <c r="E32" s="104" t="s">
        <v>137</v>
      </c>
      <c r="F32" s="127">
        <v>46252</v>
      </c>
      <c r="G32" s="15">
        <v>28000</v>
      </c>
      <c r="H32" s="13">
        <v>3</v>
      </c>
      <c r="I32" s="13">
        <v>90</v>
      </c>
      <c r="J32" s="134">
        <v>339033</v>
      </c>
      <c r="K32" s="13">
        <v>500</v>
      </c>
      <c r="L32" s="104" t="s">
        <v>86</v>
      </c>
      <c r="M32" s="16" t="s">
        <v>187</v>
      </c>
    </row>
    <row r="33" spans="1:13" ht="31.5" x14ac:dyDescent="0.25">
      <c r="A33" s="159" t="s">
        <v>10</v>
      </c>
      <c r="B33" s="12" t="s">
        <v>188</v>
      </c>
      <c r="C33" s="125" t="s">
        <v>189</v>
      </c>
      <c r="D33" s="6">
        <v>14</v>
      </c>
      <c r="E33" s="104" t="s">
        <v>137</v>
      </c>
      <c r="F33" s="127">
        <v>46039</v>
      </c>
      <c r="G33" s="133">
        <v>7500</v>
      </c>
      <c r="H33" s="13">
        <v>3</v>
      </c>
      <c r="I33" s="13">
        <v>90</v>
      </c>
      <c r="J33" s="134">
        <v>339039</v>
      </c>
      <c r="K33" s="13">
        <v>500</v>
      </c>
      <c r="L33" s="16" t="s">
        <v>15</v>
      </c>
      <c r="M33" s="16" t="s">
        <v>190</v>
      </c>
    </row>
    <row r="34" spans="1:13" ht="63" x14ac:dyDescent="0.25">
      <c r="A34" s="159" t="s">
        <v>10</v>
      </c>
      <c r="B34" s="12" t="s">
        <v>191</v>
      </c>
      <c r="C34" s="135" t="s">
        <v>32</v>
      </c>
      <c r="D34" s="6">
        <v>1</v>
      </c>
      <c r="E34" s="104" t="s">
        <v>137</v>
      </c>
      <c r="F34" s="127">
        <v>46072</v>
      </c>
      <c r="G34" s="133">
        <v>12000</v>
      </c>
      <c r="H34" s="13">
        <v>3</v>
      </c>
      <c r="I34" s="13">
        <v>90</v>
      </c>
      <c r="J34" s="134">
        <v>339039</v>
      </c>
      <c r="K34" s="13">
        <v>500</v>
      </c>
      <c r="L34" s="16" t="s">
        <v>15</v>
      </c>
      <c r="M34" s="12" t="s">
        <v>192</v>
      </c>
    </row>
    <row r="35" spans="1:13" ht="31.5" x14ac:dyDescent="0.25">
      <c r="A35" s="159" t="s">
        <v>10</v>
      </c>
      <c r="B35" s="12" t="s">
        <v>193</v>
      </c>
      <c r="C35" s="135" t="s">
        <v>32</v>
      </c>
      <c r="D35" s="6">
        <v>1</v>
      </c>
      <c r="E35" s="104" t="s">
        <v>137</v>
      </c>
      <c r="F35" s="127">
        <v>46191</v>
      </c>
      <c r="G35" s="133">
        <v>60000</v>
      </c>
      <c r="H35" s="13">
        <v>3</v>
      </c>
      <c r="I35" s="13">
        <v>90</v>
      </c>
      <c r="J35" s="134">
        <v>339033</v>
      </c>
      <c r="K35" s="13">
        <v>500</v>
      </c>
      <c r="L35" s="104" t="s">
        <v>19</v>
      </c>
      <c r="M35" s="12" t="s">
        <v>194</v>
      </c>
    </row>
    <row r="36" spans="1:13" ht="63" x14ac:dyDescent="0.25">
      <c r="A36" s="159" t="s">
        <v>10</v>
      </c>
      <c r="B36" s="12" t="s">
        <v>195</v>
      </c>
      <c r="C36" s="135" t="s">
        <v>196</v>
      </c>
      <c r="D36" s="136">
        <v>11000</v>
      </c>
      <c r="E36" s="104" t="s">
        <v>137</v>
      </c>
      <c r="F36" s="127">
        <v>46293</v>
      </c>
      <c r="G36" s="133">
        <v>80850</v>
      </c>
      <c r="H36" s="13">
        <v>3</v>
      </c>
      <c r="I36" s="13">
        <v>90</v>
      </c>
      <c r="J36" s="134">
        <v>339030</v>
      </c>
      <c r="K36" s="13">
        <v>500</v>
      </c>
      <c r="L36" s="16" t="s">
        <v>197</v>
      </c>
      <c r="M36" s="12" t="s">
        <v>198</v>
      </c>
    </row>
    <row r="37" spans="1:13" ht="31.5" x14ac:dyDescent="0.25">
      <c r="A37" s="159" t="s">
        <v>10</v>
      </c>
      <c r="B37" s="12" t="s">
        <v>199</v>
      </c>
      <c r="C37" s="135" t="s">
        <v>32</v>
      </c>
      <c r="D37" s="6">
        <v>195</v>
      </c>
      <c r="E37" s="104" t="s">
        <v>137</v>
      </c>
      <c r="F37" s="127">
        <v>47549</v>
      </c>
      <c r="G37" s="133">
        <v>30000</v>
      </c>
      <c r="H37" s="13">
        <v>3</v>
      </c>
      <c r="I37" s="13">
        <v>91</v>
      </c>
      <c r="J37" s="134">
        <v>339139</v>
      </c>
      <c r="K37" s="13">
        <v>500</v>
      </c>
      <c r="L37" s="16" t="s">
        <v>201</v>
      </c>
      <c r="M37" s="1" t="s">
        <v>202</v>
      </c>
    </row>
    <row r="38" spans="1:13" ht="31.5" x14ac:dyDescent="0.25">
      <c r="A38" s="159" t="s">
        <v>10</v>
      </c>
      <c r="B38" s="12" t="s">
        <v>203</v>
      </c>
      <c r="C38" s="133" t="s">
        <v>32</v>
      </c>
      <c r="D38" s="103">
        <v>1</v>
      </c>
      <c r="E38" s="16" t="s">
        <v>137</v>
      </c>
      <c r="F38" s="127">
        <v>46049</v>
      </c>
      <c r="G38" s="133">
        <v>18000</v>
      </c>
      <c r="H38" s="13">
        <v>3</v>
      </c>
      <c r="I38" s="13">
        <v>90</v>
      </c>
      <c r="J38" s="134">
        <v>339040</v>
      </c>
      <c r="K38" s="13">
        <v>500</v>
      </c>
      <c r="L38" s="16" t="s">
        <v>204</v>
      </c>
      <c r="M38" s="12" t="s">
        <v>205</v>
      </c>
    </row>
    <row r="39" spans="1:13" ht="31.5" x14ac:dyDescent="0.25">
      <c r="A39" s="159" t="s">
        <v>240</v>
      </c>
      <c r="B39" s="12" t="s">
        <v>207</v>
      </c>
      <c r="C39" s="222" t="s">
        <v>208</v>
      </c>
      <c r="D39" s="6">
        <v>4</v>
      </c>
      <c r="E39" s="16" t="s">
        <v>137</v>
      </c>
      <c r="F39" s="127">
        <v>46327</v>
      </c>
      <c r="G39" s="133">
        <v>630000</v>
      </c>
      <c r="H39" s="13">
        <v>3</v>
      </c>
      <c r="I39" s="13">
        <v>90</v>
      </c>
      <c r="J39" s="134">
        <v>339037</v>
      </c>
      <c r="K39" s="13">
        <v>500</v>
      </c>
      <c r="L39" s="16" t="s">
        <v>209</v>
      </c>
      <c r="M39" s="12" t="s">
        <v>210</v>
      </c>
    </row>
    <row r="40" spans="1:13" ht="63" x14ac:dyDescent="0.25">
      <c r="A40" s="159" t="s">
        <v>241</v>
      </c>
      <c r="B40" s="12" t="s">
        <v>212</v>
      </c>
      <c r="C40" s="125" t="s">
        <v>32</v>
      </c>
      <c r="D40" s="103">
        <v>1</v>
      </c>
      <c r="E40" s="16" t="s">
        <v>137</v>
      </c>
      <c r="F40" s="127">
        <v>46364</v>
      </c>
      <c r="G40" s="133">
        <v>330000</v>
      </c>
      <c r="H40" s="13">
        <v>3</v>
      </c>
      <c r="I40" s="13">
        <v>90</v>
      </c>
      <c r="J40" s="134">
        <v>339037</v>
      </c>
      <c r="K40" s="13">
        <v>500</v>
      </c>
      <c r="L40" s="16" t="s">
        <v>213</v>
      </c>
      <c r="M40" s="12" t="s">
        <v>214</v>
      </c>
    </row>
    <row r="41" spans="1:13" ht="31.5" x14ac:dyDescent="0.25">
      <c r="A41" s="159" t="s">
        <v>10</v>
      </c>
      <c r="B41" s="12" t="s">
        <v>215</v>
      </c>
      <c r="C41" s="125" t="s">
        <v>32</v>
      </c>
      <c r="D41" s="103">
        <v>24</v>
      </c>
      <c r="E41" s="16" t="s">
        <v>137</v>
      </c>
      <c r="F41" s="127">
        <v>46209</v>
      </c>
      <c r="G41" s="15">
        <v>1000</v>
      </c>
      <c r="H41" s="13">
        <v>3</v>
      </c>
      <c r="I41" s="13">
        <v>90</v>
      </c>
      <c r="J41" s="134">
        <v>339039</v>
      </c>
      <c r="K41" s="13">
        <v>500</v>
      </c>
      <c r="L41" s="104" t="s">
        <v>216</v>
      </c>
      <c r="M41" s="12" t="s">
        <v>217</v>
      </c>
    </row>
    <row r="42" spans="1:13" ht="63" x14ac:dyDescent="0.25">
      <c r="A42" s="159" t="s">
        <v>10</v>
      </c>
      <c r="B42" s="12" t="s">
        <v>218</v>
      </c>
      <c r="C42" s="125" t="s">
        <v>32</v>
      </c>
      <c r="D42" s="6">
        <v>1</v>
      </c>
      <c r="E42" s="16" t="s">
        <v>137</v>
      </c>
      <c r="F42" s="127">
        <v>46121</v>
      </c>
      <c r="G42" s="15">
        <v>200000</v>
      </c>
      <c r="H42" s="13">
        <v>3</v>
      </c>
      <c r="I42" s="13">
        <v>90</v>
      </c>
      <c r="J42" s="134">
        <v>339033</v>
      </c>
      <c r="K42" s="13">
        <v>500</v>
      </c>
      <c r="L42" s="104" t="s">
        <v>19</v>
      </c>
      <c r="M42" s="12" t="s">
        <v>219</v>
      </c>
    </row>
    <row r="43" spans="1:13" ht="78.75" x14ac:dyDescent="0.25">
      <c r="A43" s="159" t="s">
        <v>10</v>
      </c>
      <c r="B43" s="12" t="s">
        <v>220</v>
      </c>
      <c r="C43" s="125" t="s">
        <v>32</v>
      </c>
      <c r="D43" s="103">
        <v>1</v>
      </c>
      <c r="E43" s="16" t="s">
        <v>137</v>
      </c>
      <c r="F43" s="127">
        <v>45767</v>
      </c>
      <c r="G43" s="15">
        <v>7000</v>
      </c>
      <c r="H43" s="13">
        <v>3</v>
      </c>
      <c r="I43" s="13">
        <v>90</v>
      </c>
      <c r="J43" s="134">
        <v>339039</v>
      </c>
      <c r="K43" s="13">
        <v>500</v>
      </c>
      <c r="L43" s="104" t="s">
        <v>221</v>
      </c>
      <c r="M43" s="12" t="s">
        <v>222</v>
      </c>
    </row>
    <row r="44" spans="1:13" ht="31.5" x14ac:dyDescent="0.25">
      <c r="A44" s="159" t="s">
        <v>10</v>
      </c>
      <c r="B44" s="12" t="s">
        <v>223</v>
      </c>
      <c r="C44" s="125" t="s">
        <v>32</v>
      </c>
      <c r="D44" s="103">
        <v>1</v>
      </c>
      <c r="E44" s="16" t="s">
        <v>137</v>
      </c>
      <c r="F44" s="127">
        <v>46254</v>
      </c>
      <c r="G44" s="15">
        <v>35300</v>
      </c>
      <c r="H44" s="13">
        <v>3</v>
      </c>
      <c r="I44" s="13">
        <v>90</v>
      </c>
      <c r="J44" s="134">
        <v>339033</v>
      </c>
      <c r="K44" s="13">
        <v>500</v>
      </c>
      <c r="L44" s="104" t="s">
        <v>86</v>
      </c>
      <c r="M44" s="12" t="s">
        <v>224</v>
      </c>
    </row>
    <row r="45" spans="1:13" ht="31.5" x14ac:dyDescent="0.25">
      <c r="A45" s="159" t="s">
        <v>239</v>
      </c>
      <c r="B45" s="12" t="s">
        <v>225</v>
      </c>
      <c r="C45" s="125" t="s">
        <v>189</v>
      </c>
      <c r="D45" s="103">
        <v>1</v>
      </c>
      <c r="E45" s="3" t="s">
        <v>137</v>
      </c>
      <c r="F45" s="127">
        <v>46365</v>
      </c>
      <c r="G45" s="138">
        <v>125</v>
      </c>
      <c r="H45" s="13">
        <v>3</v>
      </c>
      <c r="I45" s="13">
        <v>90</v>
      </c>
      <c r="J45" s="134">
        <v>339039</v>
      </c>
      <c r="K45" s="13">
        <v>500</v>
      </c>
      <c r="L45" s="12" t="s">
        <v>226</v>
      </c>
      <c r="M45" s="12" t="s">
        <v>227</v>
      </c>
    </row>
    <row r="46" spans="1:13" ht="31.5" x14ac:dyDescent="0.25">
      <c r="A46" s="159" t="s">
        <v>239</v>
      </c>
      <c r="B46" s="12" t="s">
        <v>225</v>
      </c>
      <c r="C46" s="125" t="s">
        <v>189</v>
      </c>
      <c r="D46" s="103">
        <v>1</v>
      </c>
      <c r="E46" s="3" t="s">
        <v>137</v>
      </c>
      <c r="F46" s="127">
        <v>46369</v>
      </c>
      <c r="G46" s="138">
        <v>315</v>
      </c>
      <c r="H46" s="13">
        <v>3</v>
      </c>
      <c r="I46" s="13">
        <v>90</v>
      </c>
      <c r="J46" s="134">
        <v>339039</v>
      </c>
      <c r="K46" s="13">
        <v>500</v>
      </c>
      <c r="L46" s="12" t="s">
        <v>226</v>
      </c>
      <c r="M46" s="12" t="s">
        <v>227</v>
      </c>
    </row>
    <row r="47" spans="1:13" ht="110.25" x14ac:dyDescent="0.25">
      <c r="A47" s="159" t="s">
        <v>10</v>
      </c>
      <c r="B47" s="12" t="s">
        <v>228</v>
      </c>
      <c r="C47" s="139" t="s">
        <v>229</v>
      </c>
      <c r="D47" s="5">
        <v>42000</v>
      </c>
      <c r="E47" s="12" t="s">
        <v>137</v>
      </c>
      <c r="F47" s="127">
        <v>46785</v>
      </c>
      <c r="G47" s="15">
        <v>25000</v>
      </c>
      <c r="H47" s="13">
        <v>3</v>
      </c>
      <c r="I47" s="13">
        <v>90</v>
      </c>
      <c r="J47" s="134">
        <v>339040</v>
      </c>
      <c r="K47" s="13">
        <v>500</v>
      </c>
      <c r="L47" s="104" t="s">
        <v>204</v>
      </c>
      <c r="M47" s="12" t="s">
        <v>230</v>
      </c>
    </row>
    <row r="48" spans="1:13" ht="47.25" x14ac:dyDescent="0.25">
      <c r="A48" s="159" t="s">
        <v>10</v>
      </c>
      <c r="B48" s="12" t="s">
        <v>231</v>
      </c>
      <c r="C48" s="139" t="s">
        <v>232</v>
      </c>
      <c r="D48" s="179">
        <v>4</v>
      </c>
      <c r="E48" s="12" t="s">
        <v>137</v>
      </c>
      <c r="F48" s="127">
        <v>46063</v>
      </c>
      <c r="G48" s="15">
        <v>270000</v>
      </c>
      <c r="H48" s="13">
        <v>3</v>
      </c>
      <c r="I48" s="13">
        <v>90</v>
      </c>
      <c r="J48" s="134">
        <v>339037</v>
      </c>
      <c r="K48" s="13">
        <v>500</v>
      </c>
      <c r="L48" s="104" t="s">
        <v>19</v>
      </c>
      <c r="M48" s="12" t="s">
        <v>233</v>
      </c>
    </row>
    <row r="49" spans="1:13" ht="47.25" x14ac:dyDescent="0.25">
      <c r="A49" s="158" t="s">
        <v>238</v>
      </c>
      <c r="B49" s="47" t="s">
        <v>301</v>
      </c>
      <c r="C49" s="4" t="s">
        <v>32</v>
      </c>
      <c r="D49" s="13">
        <v>1</v>
      </c>
      <c r="E49" s="104" t="s">
        <v>69</v>
      </c>
      <c r="F49" s="127">
        <v>46023</v>
      </c>
      <c r="G49" s="15">
        <v>15000</v>
      </c>
      <c r="H49" s="13">
        <v>3</v>
      </c>
      <c r="I49" s="13">
        <v>90</v>
      </c>
      <c r="J49" s="134">
        <v>339039</v>
      </c>
      <c r="K49" s="13">
        <v>500</v>
      </c>
      <c r="L49" s="8" t="s">
        <v>235</v>
      </c>
      <c r="M49" s="47" t="s">
        <v>236</v>
      </c>
    </row>
    <row r="50" spans="1:13" ht="94.5" hidden="1" x14ac:dyDescent="0.25">
      <c r="A50" s="47" t="s">
        <v>95</v>
      </c>
      <c r="B50" s="149" t="s">
        <v>96</v>
      </c>
      <c r="C50" s="47" t="s">
        <v>97</v>
      </c>
      <c r="D50" s="47">
        <v>1</v>
      </c>
      <c r="E50" s="150" t="s">
        <v>243</v>
      </c>
      <c r="F50" s="160" t="s">
        <v>242</v>
      </c>
      <c r="G50" s="151">
        <v>508420</v>
      </c>
      <c r="H50" s="47">
        <v>3</v>
      </c>
      <c r="I50" s="47">
        <v>90</v>
      </c>
      <c r="J50" s="239">
        <v>339039</v>
      </c>
      <c r="K50" s="47">
        <v>500</v>
      </c>
      <c r="L50" s="47" t="s">
        <v>177</v>
      </c>
      <c r="M50" s="149" t="s">
        <v>100</v>
      </c>
    </row>
    <row r="51" spans="1:13" ht="94.5" hidden="1" x14ac:dyDescent="0.25">
      <c r="A51" s="47" t="s">
        <v>95</v>
      </c>
      <c r="B51" s="149" t="s">
        <v>101</v>
      </c>
      <c r="C51" s="47" t="s">
        <v>97</v>
      </c>
      <c r="D51" s="153">
        <v>1</v>
      </c>
      <c r="E51" s="150" t="s">
        <v>69</v>
      </c>
      <c r="F51" s="160" t="s">
        <v>244</v>
      </c>
      <c r="G51" s="151">
        <v>600000</v>
      </c>
      <c r="H51" s="47">
        <v>3</v>
      </c>
      <c r="I51" s="47">
        <v>90</v>
      </c>
      <c r="J51" s="239">
        <v>339039</v>
      </c>
      <c r="K51" s="47">
        <v>500</v>
      </c>
      <c r="L51" s="47" t="s">
        <v>177</v>
      </c>
      <c r="M51" s="149" t="s">
        <v>100</v>
      </c>
    </row>
    <row r="52" spans="1:13" ht="94.5" hidden="1" x14ac:dyDescent="0.25">
      <c r="A52" s="47" t="s">
        <v>95</v>
      </c>
      <c r="B52" s="149" t="s">
        <v>102</v>
      </c>
      <c r="C52" s="47" t="s">
        <v>97</v>
      </c>
      <c r="D52" s="153">
        <v>1</v>
      </c>
      <c r="E52" s="154" t="s">
        <v>69</v>
      </c>
      <c r="F52" s="160" t="s">
        <v>245</v>
      </c>
      <c r="G52" s="151">
        <v>150000</v>
      </c>
      <c r="H52" s="47">
        <v>3</v>
      </c>
      <c r="I52" s="47">
        <v>90</v>
      </c>
      <c r="J52" s="239">
        <v>339039</v>
      </c>
      <c r="K52" s="47">
        <v>500</v>
      </c>
      <c r="L52" s="47" t="s">
        <v>177</v>
      </c>
      <c r="M52" s="149" t="s">
        <v>100</v>
      </c>
    </row>
    <row r="53" spans="1:13" ht="94.5" hidden="1" x14ac:dyDescent="0.25">
      <c r="A53" s="47" t="s">
        <v>95</v>
      </c>
      <c r="B53" s="149" t="s">
        <v>103</v>
      </c>
      <c r="C53" s="47" t="s">
        <v>97</v>
      </c>
      <c r="D53" s="153">
        <v>1</v>
      </c>
      <c r="E53" s="150">
        <v>600000</v>
      </c>
      <c r="F53" s="151" t="s">
        <v>98</v>
      </c>
      <c r="G53" s="151">
        <v>46235</v>
      </c>
      <c r="H53" s="47">
        <v>3</v>
      </c>
      <c r="I53" s="47">
        <v>90</v>
      </c>
      <c r="J53" s="239">
        <v>339039</v>
      </c>
      <c r="K53" s="47">
        <v>500</v>
      </c>
      <c r="L53" s="47" t="s">
        <v>177</v>
      </c>
      <c r="M53" s="149" t="s">
        <v>100</v>
      </c>
    </row>
    <row r="54" spans="1:13" ht="94.5" hidden="1" x14ac:dyDescent="0.25">
      <c r="A54" s="47" t="s">
        <v>95</v>
      </c>
      <c r="B54" s="149" t="s">
        <v>104</v>
      </c>
      <c r="C54" s="47" t="s">
        <v>97</v>
      </c>
      <c r="D54" s="153">
        <v>1</v>
      </c>
      <c r="E54" s="152">
        <v>46266</v>
      </c>
      <c r="F54" s="151" t="s">
        <v>98</v>
      </c>
      <c r="G54" s="151">
        <v>450000</v>
      </c>
      <c r="H54" s="47">
        <v>3</v>
      </c>
      <c r="I54" s="47">
        <v>90</v>
      </c>
      <c r="J54" s="239">
        <v>339039</v>
      </c>
      <c r="K54" s="47">
        <v>500</v>
      </c>
      <c r="L54" s="47" t="s">
        <v>177</v>
      </c>
      <c r="M54" s="149" t="s">
        <v>100</v>
      </c>
    </row>
    <row r="55" spans="1:13" ht="94.5" hidden="1" x14ac:dyDescent="0.25">
      <c r="A55" s="47" t="s">
        <v>95</v>
      </c>
      <c r="B55" s="149" t="s">
        <v>105</v>
      </c>
      <c r="C55" s="47" t="s">
        <v>97</v>
      </c>
      <c r="D55" s="153">
        <v>1</v>
      </c>
      <c r="E55" s="152">
        <v>46327</v>
      </c>
      <c r="F55" s="151" t="s">
        <v>98</v>
      </c>
      <c r="G55" s="151">
        <v>300000</v>
      </c>
      <c r="H55" s="47">
        <v>3</v>
      </c>
      <c r="I55" s="47">
        <v>90</v>
      </c>
      <c r="J55" s="239">
        <v>339039</v>
      </c>
      <c r="K55" s="47">
        <v>500</v>
      </c>
      <c r="L55" s="47" t="s">
        <v>177</v>
      </c>
      <c r="M55" s="149" t="s">
        <v>100</v>
      </c>
    </row>
    <row r="56" spans="1:13" ht="157.5" hidden="1" x14ac:dyDescent="0.25">
      <c r="A56" s="47" t="s">
        <v>95</v>
      </c>
      <c r="B56" s="149" t="s">
        <v>106</v>
      </c>
      <c r="C56" s="47" t="s">
        <v>97</v>
      </c>
      <c r="D56" s="47">
        <v>1</v>
      </c>
      <c r="E56" s="152">
        <v>46023</v>
      </c>
      <c r="F56" s="151" t="s">
        <v>92</v>
      </c>
      <c r="G56" s="151">
        <v>1500000</v>
      </c>
      <c r="H56" s="47">
        <v>3</v>
      </c>
      <c r="I56" s="47">
        <v>90</v>
      </c>
      <c r="J56" s="239">
        <v>339039</v>
      </c>
      <c r="K56" s="47">
        <v>500</v>
      </c>
      <c r="L56" s="47" t="s">
        <v>177</v>
      </c>
      <c r="M56" s="149" t="s">
        <v>107</v>
      </c>
    </row>
    <row r="57" spans="1:13" ht="63" hidden="1" x14ac:dyDescent="0.25">
      <c r="A57" s="47" t="s">
        <v>95</v>
      </c>
      <c r="B57" s="149" t="s">
        <v>108</v>
      </c>
      <c r="C57" s="47" t="s">
        <v>97</v>
      </c>
      <c r="D57" s="155">
        <v>50000</v>
      </c>
      <c r="E57" s="152">
        <v>46113</v>
      </c>
      <c r="F57" s="151" t="s">
        <v>98</v>
      </c>
      <c r="G57" s="151">
        <v>1000000</v>
      </c>
      <c r="H57" s="47">
        <v>3</v>
      </c>
      <c r="I57" s="47">
        <v>90</v>
      </c>
      <c r="J57" s="239">
        <v>339032</v>
      </c>
      <c r="K57" s="47">
        <v>500</v>
      </c>
      <c r="L57" s="47" t="s">
        <v>177</v>
      </c>
      <c r="M57" s="149" t="s">
        <v>110</v>
      </c>
    </row>
    <row r="58" spans="1:13" ht="63" hidden="1" x14ac:dyDescent="0.25">
      <c r="A58" s="47" t="s">
        <v>95</v>
      </c>
      <c r="B58" s="149" t="s">
        <v>111</v>
      </c>
      <c r="C58" s="47" t="s">
        <v>97</v>
      </c>
      <c r="D58" s="47">
        <v>1</v>
      </c>
      <c r="E58" s="152">
        <v>46023</v>
      </c>
      <c r="F58" s="151" t="s">
        <v>98</v>
      </c>
      <c r="G58" s="151">
        <v>500000</v>
      </c>
      <c r="H58" s="47">
        <v>3</v>
      </c>
      <c r="I58" s="47">
        <v>90</v>
      </c>
      <c r="J58" s="239">
        <v>339032</v>
      </c>
      <c r="K58" s="47">
        <v>500</v>
      </c>
      <c r="L58" s="47" t="s">
        <v>138</v>
      </c>
      <c r="M58" s="149" t="s">
        <v>112</v>
      </c>
    </row>
    <row r="59" spans="1:13" ht="25.5" hidden="1" x14ac:dyDescent="0.25">
      <c r="A59" s="99" t="s">
        <v>120</v>
      </c>
      <c r="B59" s="99" t="s">
        <v>121</v>
      </c>
      <c r="C59" s="99" t="s">
        <v>43</v>
      </c>
      <c r="D59" s="100">
        <v>1</v>
      </c>
      <c r="E59" s="101" t="s">
        <v>98</v>
      </c>
      <c r="F59" s="102">
        <v>46143</v>
      </c>
      <c r="G59" s="101">
        <v>50000</v>
      </c>
      <c r="H59" s="99">
        <v>3</v>
      </c>
      <c r="I59" s="99">
        <v>90</v>
      </c>
      <c r="J59" s="241">
        <v>339047</v>
      </c>
      <c r="K59" s="244">
        <v>759</v>
      </c>
      <c r="L59" s="244" t="s">
        <v>123</v>
      </c>
      <c r="M59" s="244" t="s">
        <v>124</v>
      </c>
    </row>
    <row r="60" spans="1:13" ht="25.5" hidden="1" x14ac:dyDescent="0.25">
      <c r="A60" s="99" t="s">
        <v>120</v>
      </c>
      <c r="B60" s="99" t="s">
        <v>125</v>
      </c>
      <c r="C60" s="99" t="s">
        <v>43</v>
      </c>
      <c r="D60" s="100">
        <v>1</v>
      </c>
      <c r="E60" s="101" t="s">
        <v>98</v>
      </c>
      <c r="F60" s="102">
        <v>46023</v>
      </c>
      <c r="G60" s="101">
        <v>3000</v>
      </c>
      <c r="H60" s="99">
        <v>3</v>
      </c>
      <c r="I60" s="99">
        <v>90</v>
      </c>
      <c r="J60" s="241">
        <v>339039</v>
      </c>
      <c r="K60" s="244">
        <v>500</v>
      </c>
      <c r="L60" s="244" t="s">
        <v>127</v>
      </c>
      <c r="M60" s="244" t="s">
        <v>124</v>
      </c>
    </row>
    <row r="61" spans="1:13" hidden="1" x14ac:dyDescent="0.25">
      <c r="A61" s="99" t="s">
        <v>120</v>
      </c>
      <c r="B61" s="99" t="s">
        <v>128</v>
      </c>
      <c r="C61" s="99" t="s">
        <v>43</v>
      </c>
      <c r="D61" s="100">
        <v>1</v>
      </c>
      <c r="E61" s="101" t="s">
        <v>98</v>
      </c>
      <c r="F61" s="102">
        <v>46023</v>
      </c>
      <c r="G61" s="101">
        <v>600000</v>
      </c>
      <c r="H61" s="99">
        <v>3</v>
      </c>
      <c r="I61" s="99">
        <v>90</v>
      </c>
      <c r="J61" s="241">
        <v>339039</v>
      </c>
      <c r="K61" s="244">
        <v>759</v>
      </c>
      <c r="L61" s="244" t="s">
        <v>127</v>
      </c>
      <c r="M61" s="244" t="s">
        <v>124</v>
      </c>
    </row>
    <row r="62" spans="1:13" ht="38.25" hidden="1" x14ac:dyDescent="0.25">
      <c r="A62" s="99" t="s">
        <v>120</v>
      </c>
      <c r="B62" s="99" t="s">
        <v>283</v>
      </c>
      <c r="C62" s="99" t="s">
        <v>43</v>
      </c>
      <c r="D62" s="99">
        <v>1</v>
      </c>
      <c r="E62" s="101" t="s">
        <v>133</v>
      </c>
      <c r="F62" s="102">
        <v>45931</v>
      </c>
      <c r="G62" s="101">
        <v>350000</v>
      </c>
      <c r="H62" s="99">
        <v>3</v>
      </c>
      <c r="I62" s="99">
        <v>90</v>
      </c>
      <c r="J62" s="241">
        <v>339039</v>
      </c>
      <c r="K62" s="244">
        <v>500</v>
      </c>
      <c r="L62" s="244" t="s">
        <v>130</v>
      </c>
      <c r="M62" s="244" t="s">
        <v>131</v>
      </c>
    </row>
    <row r="63" spans="1:13" ht="38.25" hidden="1" x14ac:dyDescent="0.25">
      <c r="A63" s="99" t="s">
        <v>120</v>
      </c>
      <c r="B63" s="99" t="s">
        <v>129</v>
      </c>
      <c r="C63" s="99" t="s">
        <v>43</v>
      </c>
      <c r="D63" s="99">
        <v>1</v>
      </c>
      <c r="E63" s="101" t="s">
        <v>98</v>
      </c>
      <c r="F63" s="102">
        <v>46296</v>
      </c>
      <c r="G63" s="101">
        <v>350000</v>
      </c>
      <c r="H63" s="99">
        <v>3</v>
      </c>
      <c r="I63" s="99">
        <v>90</v>
      </c>
      <c r="J63" s="241">
        <v>339039</v>
      </c>
      <c r="K63" s="244">
        <v>500</v>
      </c>
      <c r="L63" s="244" t="s">
        <v>130</v>
      </c>
      <c r="M63" s="244" t="s">
        <v>131</v>
      </c>
    </row>
    <row r="64" spans="1:13" ht="25.5" hidden="1" x14ac:dyDescent="0.25">
      <c r="A64" s="99" t="s">
        <v>120</v>
      </c>
      <c r="B64" s="99" t="s">
        <v>284</v>
      </c>
      <c r="C64" s="99" t="s">
        <v>43</v>
      </c>
      <c r="D64" s="99">
        <v>1</v>
      </c>
      <c r="E64" s="101" t="s">
        <v>133</v>
      </c>
      <c r="F64" s="102">
        <v>45870</v>
      </c>
      <c r="G64" s="101">
        <v>300000</v>
      </c>
      <c r="H64" s="99">
        <v>3</v>
      </c>
      <c r="I64" s="99">
        <v>90</v>
      </c>
      <c r="J64" s="241">
        <v>339039</v>
      </c>
      <c r="K64" s="244">
        <v>500</v>
      </c>
      <c r="L64" s="244" t="s">
        <v>130</v>
      </c>
      <c r="M64" s="244" t="s">
        <v>134</v>
      </c>
    </row>
    <row r="65" spans="1:13" ht="25.5" hidden="1" x14ac:dyDescent="0.25">
      <c r="A65" s="99" t="s">
        <v>120</v>
      </c>
      <c r="B65" s="99" t="s">
        <v>285</v>
      </c>
      <c r="C65" s="99" t="s">
        <v>43</v>
      </c>
      <c r="D65" s="99">
        <v>1</v>
      </c>
      <c r="E65" s="101" t="s">
        <v>133</v>
      </c>
      <c r="F65" s="102">
        <v>46174</v>
      </c>
      <c r="G65" s="101">
        <v>300000</v>
      </c>
      <c r="H65" s="99">
        <v>3</v>
      </c>
      <c r="I65" s="99">
        <v>90</v>
      </c>
      <c r="J65" s="241">
        <v>339039</v>
      </c>
      <c r="K65" s="244">
        <v>500</v>
      </c>
      <c r="L65" s="244" t="s">
        <v>130</v>
      </c>
      <c r="M65" s="244" t="s">
        <v>134</v>
      </c>
    </row>
    <row r="66" spans="1:13" ht="88.5" customHeight="1" x14ac:dyDescent="0.25">
      <c r="A66" s="11" t="s">
        <v>247</v>
      </c>
      <c r="B66" s="1" t="s">
        <v>251</v>
      </c>
      <c r="C66" s="13" t="s">
        <v>32</v>
      </c>
      <c r="D66" s="1">
        <v>1</v>
      </c>
      <c r="E66" s="13" t="s">
        <v>249</v>
      </c>
      <c r="F66" s="14">
        <v>45689</v>
      </c>
      <c r="G66" s="163">
        <v>36000</v>
      </c>
      <c r="H66" s="13">
        <v>3</v>
      </c>
      <c r="I66" s="13">
        <v>90</v>
      </c>
      <c r="J66" s="134">
        <v>339039</v>
      </c>
      <c r="K66" s="13">
        <v>500</v>
      </c>
      <c r="L66" s="1" t="s">
        <v>177</v>
      </c>
      <c r="M66" s="1" t="s">
        <v>253</v>
      </c>
    </row>
    <row r="67" spans="1:13" ht="90.75" customHeight="1" x14ac:dyDescent="0.25">
      <c r="A67" s="11" t="s">
        <v>247</v>
      </c>
      <c r="B67" s="1" t="s">
        <v>254</v>
      </c>
      <c r="C67" s="13" t="s">
        <v>32</v>
      </c>
      <c r="D67" s="13">
        <v>1</v>
      </c>
      <c r="E67" s="13" t="s">
        <v>249</v>
      </c>
      <c r="F67" s="14">
        <v>45689</v>
      </c>
      <c r="G67" s="164">
        <v>24000</v>
      </c>
      <c r="H67" s="13">
        <v>3</v>
      </c>
      <c r="I67" s="13">
        <v>90</v>
      </c>
      <c r="J67" s="134">
        <v>339039</v>
      </c>
      <c r="K67" s="13">
        <v>500</v>
      </c>
      <c r="L67" s="1" t="s">
        <v>177</v>
      </c>
      <c r="M67" s="1" t="s">
        <v>255</v>
      </c>
    </row>
    <row r="68" spans="1:13" ht="120" customHeight="1" x14ac:dyDescent="0.25">
      <c r="A68" s="11" t="s">
        <v>247</v>
      </c>
      <c r="B68" s="1" t="s">
        <v>256</v>
      </c>
      <c r="C68" s="13" t="s">
        <v>32</v>
      </c>
      <c r="D68" s="13">
        <v>1</v>
      </c>
      <c r="E68" s="13" t="s">
        <v>249</v>
      </c>
      <c r="F68" s="14">
        <v>45658</v>
      </c>
      <c r="G68" s="164">
        <v>42000</v>
      </c>
      <c r="H68" s="13">
        <v>3</v>
      </c>
      <c r="I68" s="13">
        <v>90</v>
      </c>
      <c r="J68" s="134">
        <v>339033</v>
      </c>
      <c r="K68" s="13">
        <v>500</v>
      </c>
      <c r="L68" s="1" t="s">
        <v>177</v>
      </c>
      <c r="M68" s="1" t="s">
        <v>257</v>
      </c>
    </row>
    <row r="69" spans="1:13" ht="98.25" customHeight="1" x14ac:dyDescent="0.25">
      <c r="A69" s="11" t="s">
        <v>247</v>
      </c>
      <c r="B69" s="1" t="s">
        <v>258</v>
      </c>
      <c r="C69" s="13" t="s">
        <v>32</v>
      </c>
      <c r="D69" s="13">
        <v>1</v>
      </c>
      <c r="E69" s="13" t="s">
        <v>249</v>
      </c>
      <c r="F69" s="14">
        <v>45839</v>
      </c>
      <c r="G69" s="164">
        <v>8684696</v>
      </c>
      <c r="H69" s="13">
        <v>4</v>
      </c>
      <c r="I69" s="13">
        <v>90</v>
      </c>
      <c r="J69" s="134">
        <v>449051</v>
      </c>
      <c r="K69" s="13">
        <v>500</v>
      </c>
      <c r="L69" s="1" t="s">
        <v>177</v>
      </c>
      <c r="M69" s="1" t="s">
        <v>260</v>
      </c>
    </row>
    <row r="70" spans="1:13" ht="31.5" x14ac:dyDescent="0.25">
      <c r="A70" s="11" t="s">
        <v>247</v>
      </c>
      <c r="B70" s="1" t="s">
        <v>261</v>
      </c>
      <c r="C70" s="13" t="s">
        <v>32</v>
      </c>
      <c r="D70" s="13">
        <v>1</v>
      </c>
      <c r="E70" s="13" t="s">
        <v>249</v>
      </c>
      <c r="F70" s="14">
        <v>45778</v>
      </c>
      <c r="G70" s="164">
        <v>30000</v>
      </c>
      <c r="H70" s="13">
        <v>3</v>
      </c>
      <c r="I70" s="13">
        <v>90</v>
      </c>
      <c r="J70" s="134">
        <v>339039</v>
      </c>
      <c r="K70" s="13">
        <v>500</v>
      </c>
      <c r="L70" s="1" t="s">
        <v>177</v>
      </c>
      <c r="M70" s="1" t="s">
        <v>262</v>
      </c>
    </row>
    <row r="71" spans="1:13" ht="31.5" x14ac:dyDescent="0.25">
      <c r="A71" s="11" t="s">
        <v>247</v>
      </c>
      <c r="B71" s="1" t="s">
        <v>263</v>
      </c>
      <c r="C71" s="13" t="s">
        <v>32</v>
      </c>
      <c r="D71" s="13">
        <v>2</v>
      </c>
      <c r="E71" s="13" t="s">
        <v>249</v>
      </c>
      <c r="F71" s="14">
        <v>45778</v>
      </c>
      <c r="G71" s="164">
        <v>10000</v>
      </c>
      <c r="H71" s="1">
        <v>4</v>
      </c>
      <c r="I71" s="13">
        <v>90</v>
      </c>
      <c r="J71" s="134">
        <v>449039</v>
      </c>
      <c r="K71" s="13">
        <v>500</v>
      </c>
      <c r="L71" s="1" t="s">
        <v>177</v>
      </c>
      <c r="M71" s="1" t="s">
        <v>262</v>
      </c>
    </row>
    <row r="72" spans="1:13" ht="108.75" customHeight="1" x14ac:dyDescent="0.25">
      <c r="A72" s="11" t="s">
        <v>247</v>
      </c>
      <c r="B72" s="1" t="s">
        <v>265</v>
      </c>
      <c r="C72" s="13" t="s">
        <v>32</v>
      </c>
      <c r="D72" s="13">
        <v>1</v>
      </c>
      <c r="E72" s="13" t="s">
        <v>266</v>
      </c>
      <c r="F72" s="14">
        <v>45778</v>
      </c>
      <c r="G72" s="164">
        <v>1103200</v>
      </c>
      <c r="H72" s="13">
        <v>4</v>
      </c>
      <c r="I72" s="13">
        <v>90</v>
      </c>
      <c r="J72" s="134">
        <v>449039</v>
      </c>
      <c r="K72" s="13">
        <v>500</v>
      </c>
      <c r="L72" s="1" t="s">
        <v>177</v>
      </c>
      <c r="M72" s="1" t="s">
        <v>268</v>
      </c>
    </row>
    <row r="73" spans="1:13" ht="129" customHeight="1" x14ac:dyDescent="0.25">
      <c r="A73" s="11" t="s">
        <v>247</v>
      </c>
      <c r="B73" s="1" t="s">
        <v>269</v>
      </c>
      <c r="C73" s="13" t="s">
        <v>32</v>
      </c>
      <c r="D73" s="13">
        <v>1</v>
      </c>
      <c r="E73" s="13" t="s">
        <v>266</v>
      </c>
      <c r="F73" s="14">
        <v>45748</v>
      </c>
      <c r="G73" s="164">
        <v>229209.32</v>
      </c>
      <c r="H73" s="13">
        <v>4</v>
      </c>
      <c r="I73" s="13">
        <v>90</v>
      </c>
      <c r="J73" s="134">
        <v>449049</v>
      </c>
      <c r="K73" s="13">
        <v>500</v>
      </c>
      <c r="L73" s="1" t="s">
        <v>177</v>
      </c>
      <c r="M73" s="1" t="s">
        <v>268</v>
      </c>
    </row>
    <row r="74" spans="1:13" ht="102" customHeight="1" x14ac:dyDescent="0.25">
      <c r="A74" s="11" t="s">
        <v>247</v>
      </c>
      <c r="B74" s="1" t="s">
        <v>270</v>
      </c>
      <c r="C74" s="13" t="s">
        <v>32</v>
      </c>
      <c r="D74" s="13">
        <v>1</v>
      </c>
      <c r="E74" s="13" t="s">
        <v>266</v>
      </c>
      <c r="F74" s="14">
        <v>45778</v>
      </c>
      <c r="G74" s="164">
        <v>670000</v>
      </c>
      <c r="H74" s="13">
        <v>4</v>
      </c>
      <c r="I74" s="13">
        <v>90</v>
      </c>
      <c r="J74" s="134">
        <v>449049</v>
      </c>
      <c r="K74" s="13">
        <v>500</v>
      </c>
      <c r="L74" s="1" t="s">
        <v>177</v>
      </c>
      <c r="M74" s="1" t="s">
        <v>268</v>
      </c>
    </row>
    <row r="75" spans="1:13" ht="47.25" x14ac:dyDescent="0.25">
      <c r="A75" s="11" t="s">
        <v>247</v>
      </c>
      <c r="B75" s="1" t="s">
        <v>271</v>
      </c>
      <c r="C75" s="13" t="s">
        <v>32</v>
      </c>
      <c r="D75" s="13">
        <v>1</v>
      </c>
      <c r="E75" s="13" t="s">
        <v>266</v>
      </c>
      <c r="F75" s="14">
        <v>45717</v>
      </c>
      <c r="G75" s="164">
        <v>1536484.76469214</v>
      </c>
      <c r="H75" s="13">
        <v>4</v>
      </c>
      <c r="I75" s="13">
        <v>90</v>
      </c>
      <c r="J75" s="134">
        <v>449051</v>
      </c>
      <c r="K75" s="13">
        <v>500</v>
      </c>
      <c r="L75" s="1" t="s">
        <v>177</v>
      </c>
      <c r="M75" s="1" t="s">
        <v>272</v>
      </c>
    </row>
    <row r="76" spans="1:13" ht="252" x14ac:dyDescent="0.25">
      <c r="A76" s="228" t="s">
        <v>247</v>
      </c>
      <c r="B76" s="229" t="s">
        <v>287</v>
      </c>
      <c r="C76" s="230" t="s">
        <v>288</v>
      </c>
      <c r="D76" s="230" t="s">
        <v>289</v>
      </c>
      <c r="E76" s="231" t="s">
        <v>266</v>
      </c>
      <c r="F76" s="231">
        <v>2026</v>
      </c>
      <c r="G76" s="232">
        <v>25894807.609999999</v>
      </c>
      <c r="H76" s="251">
        <v>4</v>
      </c>
      <c r="I76" s="230">
        <v>90</v>
      </c>
      <c r="J76" s="242">
        <v>449049</v>
      </c>
      <c r="K76" s="251">
        <v>500</v>
      </c>
      <c r="L76" s="234" t="s">
        <v>292</v>
      </c>
      <c r="M76" s="231" t="s">
        <v>290</v>
      </c>
    </row>
    <row r="77" spans="1:13" ht="157.5" x14ac:dyDescent="0.25">
      <c r="A77" s="235" t="s">
        <v>247</v>
      </c>
      <c r="B77" s="229" t="s">
        <v>303</v>
      </c>
      <c r="C77" s="230" t="s">
        <v>304</v>
      </c>
      <c r="D77" s="230"/>
      <c r="E77" s="231" t="s">
        <v>133</v>
      </c>
      <c r="F77" s="231">
        <v>2026</v>
      </c>
      <c r="G77" s="232">
        <v>700000</v>
      </c>
      <c r="H77" s="230">
        <v>3</v>
      </c>
      <c r="I77" s="230">
        <v>90</v>
      </c>
      <c r="J77" s="242">
        <v>339037</v>
      </c>
      <c r="K77" s="233">
        <v>759</v>
      </c>
      <c r="L77" s="234" t="s">
        <v>138</v>
      </c>
      <c r="M77" s="231"/>
    </row>
    <row r="78" spans="1:13" ht="77.25" customHeight="1" x14ac:dyDescent="0.25">
      <c r="A78" s="223" t="s">
        <v>247</v>
      </c>
      <c r="B78" s="200" t="s">
        <v>303</v>
      </c>
      <c r="C78" s="201" t="s">
        <v>32</v>
      </c>
      <c r="D78" s="201"/>
      <c r="E78" s="202" t="s">
        <v>306</v>
      </c>
      <c r="F78" s="202">
        <v>2026</v>
      </c>
      <c r="G78" s="213">
        <v>100000</v>
      </c>
      <c r="H78" s="201">
        <v>3</v>
      </c>
      <c r="I78" s="201">
        <v>90</v>
      </c>
      <c r="J78" s="243">
        <v>339037</v>
      </c>
      <c r="K78" s="201">
        <v>500</v>
      </c>
      <c r="L78" s="204" t="s">
        <v>138</v>
      </c>
      <c r="M78" s="202"/>
    </row>
    <row r="79" spans="1:13" ht="205.5" customHeight="1" x14ac:dyDescent="0.25">
      <c r="A79" s="2" t="s">
        <v>247</v>
      </c>
      <c r="B79" s="236" t="s">
        <v>307</v>
      </c>
      <c r="C79" s="230" t="s">
        <v>32</v>
      </c>
      <c r="D79" s="230"/>
      <c r="E79" s="231" t="s">
        <v>249</v>
      </c>
      <c r="F79" s="231">
        <v>2026</v>
      </c>
      <c r="G79" s="232">
        <v>1200000</v>
      </c>
      <c r="H79" s="233">
        <v>3</v>
      </c>
      <c r="I79" s="230">
        <v>90</v>
      </c>
      <c r="J79" s="242">
        <v>339037</v>
      </c>
      <c r="K79" s="230">
        <v>500</v>
      </c>
      <c r="L79" s="234"/>
      <c r="M79" s="231"/>
    </row>
    <row r="80" spans="1:13" ht="94.5" x14ac:dyDescent="0.25">
      <c r="A80" s="11" t="s">
        <v>247</v>
      </c>
      <c r="B80" s="1" t="s">
        <v>305</v>
      </c>
      <c r="C80" s="13" t="s">
        <v>32</v>
      </c>
      <c r="D80" s="13">
        <v>1</v>
      </c>
      <c r="E80" s="13" t="s">
        <v>266</v>
      </c>
      <c r="F80" s="14">
        <v>45717</v>
      </c>
      <c r="G80" s="164">
        <v>206040</v>
      </c>
      <c r="H80" s="13">
        <v>4</v>
      </c>
      <c r="I80" s="13">
        <v>90</v>
      </c>
      <c r="J80" s="134">
        <v>449051</v>
      </c>
      <c r="K80" s="13">
        <v>500</v>
      </c>
      <c r="L80" s="1" t="s">
        <v>177</v>
      </c>
      <c r="M80" s="1" t="s">
        <v>274</v>
      </c>
    </row>
    <row r="81" spans="1:13" ht="21" hidden="1" x14ac:dyDescent="0.25">
      <c r="A81" s="166" t="s">
        <v>275</v>
      </c>
      <c r="B81" s="167"/>
      <c r="C81" s="167"/>
      <c r="D81" s="167"/>
      <c r="E81" s="167"/>
      <c r="F81" s="167"/>
      <c r="G81" s="168">
        <f>SUM(G7:G80)</f>
        <v>50804117.964692138</v>
      </c>
      <c r="H81" s="167"/>
      <c r="I81" s="167"/>
      <c r="J81" s="167"/>
      <c r="K81" s="167"/>
      <c r="L81" s="167"/>
      <c r="M81" s="167"/>
    </row>
    <row r="82" spans="1:13" x14ac:dyDescent="0.25">
      <c r="G82" s="111"/>
    </row>
    <row r="83" spans="1:13" x14ac:dyDescent="0.25">
      <c r="G83" s="111">
        <f>SUM(G14+G15+G16+G17+G18+G19+G20+G21+G22+G23+G24+G25+G26+G27+G28+G29+G30+G31+G32+G33+G34+G35+G36+G37+G38+G39+G40+G41+G42+G43+G44+G45+G46+G47+G48+G49)</f>
        <v>2373253.67</v>
      </c>
      <c r="I83" s="224"/>
    </row>
  </sheetData>
  <autoFilter ref="A5:M81" xr:uid="{539B0468-86E0-4216-90E4-34B3C76B111F}">
    <filterColumn colId="0">
      <filters>
        <filter val="GEINFRA"/>
        <filter val="GEINFRA/GETAD"/>
        <filter val="GEMAKT/GETAD"/>
        <filter val="GETAD"/>
        <filter val="GETAD/ GECONV"/>
        <filter val="GETAD/GECONV"/>
      </filters>
    </filterColumn>
    <filterColumn colId="7" showButton="0"/>
    <filterColumn colId="8" showButton="0"/>
  </autoFilter>
  <mergeCells count="17">
    <mergeCell ref="N1:Y1"/>
    <mergeCell ref="A2:M2"/>
    <mergeCell ref="B3:E3"/>
    <mergeCell ref="F3:M4"/>
    <mergeCell ref="B4:E4"/>
    <mergeCell ref="K5:K6"/>
    <mergeCell ref="L5:L6"/>
    <mergeCell ref="M5:M6"/>
    <mergeCell ref="F5:F6"/>
    <mergeCell ref="A1:M1"/>
    <mergeCell ref="A5:A6"/>
    <mergeCell ref="B5:B6"/>
    <mergeCell ref="C5:C6"/>
    <mergeCell ref="D5:D6"/>
    <mergeCell ref="E5:E6"/>
    <mergeCell ref="G5:G6"/>
    <mergeCell ref="H5:J5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14" fitToWidth="0" orientation="landscape" blackAndWhite="1" r:id="rId1"/>
  <rowBreaks count="1" manualBreakCount="1">
    <brk id="39" max="2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16C8-74F3-4BBD-A967-21ED91B54D09}">
  <dimension ref="A1:Y87"/>
  <sheetViews>
    <sheetView zoomScaleNormal="100" zoomScaleSheetLayoutView="100" workbookViewId="0">
      <selection activeCell="E87" sqref="E87"/>
    </sheetView>
  </sheetViews>
  <sheetFormatPr defaultRowHeight="15" x14ac:dyDescent="0.25"/>
  <cols>
    <col min="1" max="1" width="41.5703125" customWidth="1"/>
    <col min="2" max="2" width="55.28515625" customWidth="1"/>
    <col min="3" max="3" width="18.7109375" customWidth="1"/>
    <col min="4" max="4" width="13.140625" customWidth="1"/>
    <col min="5" max="5" width="20" customWidth="1"/>
    <col min="6" max="6" width="15" customWidth="1"/>
    <col min="7" max="7" width="26.85546875" customWidth="1"/>
    <col min="8" max="8" width="11.28515625" customWidth="1"/>
    <col min="9" max="9" width="17.85546875" customWidth="1"/>
    <col min="10" max="10" width="20.28515625" customWidth="1"/>
    <col min="11" max="11" width="21.5703125" customWidth="1"/>
    <col min="12" max="12" width="24.28515625" customWidth="1"/>
    <col min="13" max="13" width="36.85546875" customWidth="1"/>
    <col min="14" max="14" width="8.7109375" hidden="1" customWidth="1"/>
    <col min="16" max="16" width="20.85546875" customWidth="1"/>
    <col min="17" max="17" width="18" customWidth="1"/>
    <col min="18" max="18" width="18.140625" customWidth="1"/>
    <col min="19" max="19" width="16.140625" customWidth="1"/>
    <col min="20" max="20" width="13.5703125" customWidth="1"/>
    <col min="21" max="21" width="20" customWidth="1"/>
    <col min="22" max="22" width="17.7109375" customWidth="1"/>
    <col min="23" max="75" width="0" hidden="1" customWidth="1"/>
  </cols>
  <sheetData>
    <row r="1" spans="1:25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</row>
    <row r="2" spans="1:25" ht="9.75" customHeigh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58.5" customHeight="1" x14ac:dyDescent="0.25">
      <c r="A3" s="219" t="s">
        <v>170</v>
      </c>
      <c r="B3" s="497" t="s">
        <v>171</v>
      </c>
      <c r="C3" s="497"/>
      <c r="D3" s="497"/>
      <c r="E3" s="497"/>
      <c r="F3" s="498"/>
      <c r="G3" s="498"/>
      <c r="H3" s="498"/>
      <c r="I3" s="498"/>
      <c r="J3" s="498"/>
      <c r="K3" s="498"/>
      <c r="L3" s="498"/>
      <c r="M3" s="498"/>
      <c r="N3" s="191"/>
      <c r="O3" s="246"/>
      <c r="P3" s="247"/>
      <c r="Q3" s="247"/>
      <c r="R3" s="247"/>
      <c r="S3" s="247"/>
      <c r="T3" s="247"/>
      <c r="U3" s="247"/>
      <c r="V3" s="247"/>
      <c r="W3" s="191"/>
      <c r="X3" s="191"/>
      <c r="Y3" s="191"/>
    </row>
    <row r="4" spans="1:25" ht="21" customHeight="1" x14ac:dyDescent="0.25">
      <c r="A4" s="220" t="s">
        <v>169</v>
      </c>
      <c r="B4" s="497" t="s">
        <v>172</v>
      </c>
      <c r="C4" s="497"/>
      <c r="D4" s="497"/>
      <c r="E4" s="497"/>
      <c r="F4" s="498"/>
      <c r="G4" s="498"/>
      <c r="H4" s="498"/>
      <c r="I4" s="498"/>
      <c r="J4" s="498"/>
      <c r="K4" s="498"/>
      <c r="L4" s="498"/>
      <c r="M4" s="498"/>
      <c r="N4" s="191"/>
      <c r="O4" s="248"/>
      <c r="P4" s="249"/>
      <c r="Q4" s="250"/>
      <c r="R4" s="246"/>
      <c r="S4" s="246"/>
      <c r="T4" s="246"/>
      <c r="U4" s="246"/>
      <c r="V4" s="246"/>
      <c r="W4" s="191"/>
      <c r="X4" s="191"/>
      <c r="Y4" s="191"/>
    </row>
    <row r="5" spans="1:25" ht="34.5" customHeight="1" x14ac:dyDescent="0.25">
      <c r="A5" s="490" t="s">
        <v>151</v>
      </c>
      <c r="B5" s="490" t="s">
        <v>152</v>
      </c>
      <c r="C5" s="492" t="s">
        <v>153</v>
      </c>
      <c r="D5" s="492" t="s">
        <v>173</v>
      </c>
      <c r="E5" s="492" t="s">
        <v>156</v>
      </c>
      <c r="F5" s="501" t="s">
        <v>157</v>
      </c>
      <c r="G5" s="502" t="s">
        <v>294</v>
      </c>
      <c r="H5" s="499" t="s">
        <v>175</v>
      </c>
      <c r="I5" s="500"/>
      <c r="J5" s="500"/>
      <c r="K5" s="493" t="s">
        <v>298</v>
      </c>
      <c r="L5" s="493" t="s">
        <v>176</v>
      </c>
      <c r="M5" s="495" t="s">
        <v>160</v>
      </c>
      <c r="N5" s="191"/>
      <c r="O5" s="248"/>
      <c r="P5" s="250"/>
      <c r="Q5" s="250"/>
      <c r="R5" s="246"/>
      <c r="S5" s="246"/>
      <c r="T5" s="249"/>
      <c r="U5" s="246"/>
      <c r="V5" s="246"/>
      <c r="W5" s="191"/>
      <c r="X5" s="191"/>
      <c r="Y5" s="191"/>
    </row>
    <row r="6" spans="1:25" ht="31.5" x14ac:dyDescent="0.25">
      <c r="A6" s="491"/>
      <c r="B6" s="491"/>
      <c r="C6" s="493"/>
      <c r="D6" s="493"/>
      <c r="E6" s="493"/>
      <c r="F6" s="491"/>
      <c r="G6" s="493"/>
      <c r="H6" s="190" t="s">
        <v>295</v>
      </c>
      <c r="I6" s="190" t="s">
        <v>296</v>
      </c>
      <c r="J6" s="190" t="s">
        <v>297</v>
      </c>
      <c r="K6" s="494"/>
      <c r="L6" s="494"/>
      <c r="M6" s="496"/>
      <c r="N6" s="191"/>
      <c r="O6" s="248"/>
      <c r="P6" s="246"/>
      <c r="Q6" s="246"/>
      <c r="R6" s="246"/>
      <c r="S6" s="246"/>
      <c r="T6" s="246"/>
      <c r="U6" s="246"/>
      <c r="V6" s="246"/>
      <c r="W6" s="191"/>
      <c r="X6" s="191"/>
      <c r="Y6" s="191"/>
    </row>
    <row r="7" spans="1:25" ht="357" customHeight="1" x14ac:dyDescent="0.25">
      <c r="A7" s="158" t="s">
        <v>66</v>
      </c>
      <c r="B7" s="170" t="s">
        <v>67</v>
      </c>
      <c r="C7" s="171" t="s">
        <v>32</v>
      </c>
      <c r="D7" s="5">
        <v>27600</v>
      </c>
      <c r="E7" s="171" t="s">
        <v>69</v>
      </c>
      <c r="F7" s="172">
        <v>46023</v>
      </c>
      <c r="G7" s="173">
        <v>24200</v>
      </c>
      <c r="H7" s="174">
        <v>3</v>
      </c>
      <c r="I7" s="174">
        <v>90</v>
      </c>
      <c r="J7" s="217">
        <v>339032</v>
      </c>
      <c r="K7" s="174">
        <v>500</v>
      </c>
      <c r="L7" s="47" t="s">
        <v>177</v>
      </c>
      <c r="M7" s="47" t="s">
        <v>70</v>
      </c>
      <c r="N7" s="191"/>
      <c r="O7" s="248"/>
      <c r="P7" s="246"/>
      <c r="Q7" s="249"/>
      <c r="R7" s="246"/>
      <c r="S7" s="246"/>
      <c r="T7" s="246"/>
      <c r="U7" s="246"/>
      <c r="V7" s="246"/>
      <c r="W7" s="191"/>
      <c r="X7" s="191"/>
      <c r="Y7" s="191"/>
    </row>
    <row r="8" spans="1:25" ht="348.75" customHeight="1" x14ac:dyDescent="0.25">
      <c r="A8" s="158" t="s">
        <v>66</v>
      </c>
      <c r="B8" s="170" t="s">
        <v>71</v>
      </c>
      <c r="C8" s="171" t="s">
        <v>32</v>
      </c>
      <c r="D8" s="25" t="s">
        <v>72</v>
      </c>
      <c r="E8" s="171" t="s">
        <v>69</v>
      </c>
      <c r="F8" s="245">
        <v>46054</v>
      </c>
      <c r="G8" s="173">
        <v>19100</v>
      </c>
      <c r="H8" s="174">
        <v>3</v>
      </c>
      <c r="I8" s="174">
        <v>90</v>
      </c>
      <c r="J8" s="217">
        <v>339030</v>
      </c>
      <c r="K8" s="174">
        <v>500</v>
      </c>
      <c r="L8" s="47" t="s">
        <v>177</v>
      </c>
      <c r="M8" s="47" t="s">
        <v>70</v>
      </c>
      <c r="P8" s="224"/>
      <c r="Q8" s="224"/>
    </row>
    <row r="9" spans="1:25" ht="83.25" customHeight="1" x14ac:dyDescent="0.25">
      <c r="A9" s="158" t="s">
        <v>66</v>
      </c>
      <c r="B9" s="170" t="s">
        <v>74</v>
      </c>
      <c r="C9" s="171" t="s">
        <v>32</v>
      </c>
      <c r="D9" s="25">
        <v>4000</v>
      </c>
      <c r="E9" s="171" t="s">
        <v>69</v>
      </c>
      <c r="F9" s="245">
        <v>46054</v>
      </c>
      <c r="G9" s="173">
        <v>500</v>
      </c>
      <c r="H9" s="174">
        <v>3</v>
      </c>
      <c r="I9" s="174">
        <v>90</v>
      </c>
      <c r="J9" s="217">
        <v>339030</v>
      </c>
      <c r="K9" s="174">
        <v>500</v>
      </c>
      <c r="L9" s="47" t="s">
        <v>177</v>
      </c>
      <c r="M9" s="47" t="s">
        <v>70</v>
      </c>
    </row>
    <row r="10" spans="1:25" ht="197.25" customHeight="1" x14ac:dyDescent="0.25">
      <c r="A10" s="158" t="s">
        <v>66</v>
      </c>
      <c r="B10" s="170" t="s">
        <v>76</v>
      </c>
      <c r="C10" s="171" t="s">
        <v>32</v>
      </c>
      <c r="D10" s="25">
        <v>1600</v>
      </c>
      <c r="E10" s="171" t="s">
        <v>69</v>
      </c>
      <c r="F10" s="172">
        <v>46054</v>
      </c>
      <c r="G10" s="173">
        <v>11600</v>
      </c>
      <c r="H10" s="174">
        <v>3</v>
      </c>
      <c r="I10" s="174">
        <v>90</v>
      </c>
      <c r="J10" s="217">
        <v>339030</v>
      </c>
      <c r="K10" s="174">
        <v>500</v>
      </c>
      <c r="L10" s="47" t="s">
        <v>177</v>
      </c>
      <c r="M10" s="47" t="s">
        <v>70</v>
      </c>
    </row>
    <row r="11" spans="1:25" ht="31.5" x14ac:dyDescent="0.25">
      <c r="A11" s="158" t="s">
        <v>66</v>
      </c>
      <c r="B11" s="170" t="s">
        <v>78</v>
      </c>
      <c r="C11" s="171" t="s">
        <v>79</v>
      </c>
      <c r="D11" s="25" t="s">
        <v>80</v>
      </c>
      <c r="E11" s="171" t="s">
        <v>69</v>
      </c>
      <c r="F11" s="172">
        <v>46082</v>
      </c>
      <c r="G11" s="173">
        <v>37200</v>
      </c>
      <c r="H11" s="174">
        <v>3</v>
      </c>
      <c r="I11" s="174">
        <v>90</v>
      </c>
      <c r="J11" s="217">
        <v>339039</v>
      </c>
      <c r="K11" s="174">
        <v>500</v>
      </c>
      <c r="L11" s="47" t="s">
        <v>177</v>
      </c>
      <c r="M11" s="47" t="s">
        <v>82</v>
      </c>
    </row>
    <row r="12" spans="1:25" ht="72.75" customHeight="1" x14ac:dyDescent="0.25">
      <c r="A12" s="158" t="s">
        <v>66</v>
      </c>
      <c r="B12" s="170" t="s">
        <v>83</v>
      </c>
      <c r="C12" s="171" t="s">
        <v>32</v>
      </c>
      <c r="D12" s="177" t="s">
        <v>84</v>
      </c>
      <c r="E12" s="171" t="s">
        <v>69</v>
      </c>
      <c r="F12" s="172">
        <v>46082</v>
      </c>
      <c r="G12" s="173">
        <v>200000</v>
      </c>
      <c r="H12" s="174">
        <v>3</v>
      </c>
      <c r="I12" s="174">
        <v>90</v>
      </c>
      <c r="J12" s="217">
        <v>339035</v>
      </c>
      <c r="K12" s="174">
        <v>500</v>
      </c>
      <c r="L12" s="25" t="s">
        <v>86</v>
      </c>
      <c r="M12" s="47" t="s">
        <v>87</v>
      </c>
    </row>
    <row r="13" spans="1:25" ht="39" customHeight="1" x14ac:dyDescent="0.25">
      <c r="A13" s="158" t="s">
        <v>66</v>
      </c>
      <c r="B13" s="170" t="s">
        <v>88</v>
      </c>
      <c r="C13" s="171" t="s">
        <v>89</v>
      </c>
      <c r="D13" s="25" t="s">
        <v>90</v>
      </c>
      <c r="E13" s="171" t="s">
        <v>92</v>
      </c>
      <c r="F13" s="172">
        <v>46054</v>
      </c>
      <c r="G13" s="173">
        <v>664171.6</v>
      </c>
      <c r="H13" s="174">
        <v>3</v>
      </c>
      <c r="I13" s="174">
        <v>90</v>
      </c>
      <c r="J13" s="217">
        <v>339039</v>
      </c>
      <c r="K13" s="174">
        <v>500</v>
      </c>
      <c r="L13" s="47"/>
      <c r="M13" s="47" t="s">
        <v>93</v>
      </c>
    </row>
    <row r="14" spans="1:25" ht="94.5" x14ac:dyDescent="0.25">
      <c r="A14" s="159" t="s">
        <v>10</v>
      </c>
      <c r="B14" s="12" t="s">
        <v>11</v>
      </c>
      <c r="C14" s="12" t="s">
        <v>12</v>
      </c>
      <c r="D14" s="12">
        <v>84</v>
      </c>
      <c r="E14" s="13" t="s">
        <v>13</v>
      </c>
      <c r="F14" s="14">
        <v>45870</v>
      </c>
      <c r="G14" s="326">
        <v>15000</v>
      </c>
      <c r="H14" s="13">
        <v>3</v>
      </c>
      <c r="I14" s="13">
        <v>90</v>
      </c>
      <c r="J14" s="134">
        <v>339030</v>
      </c>
      <c r="K14" s="13">
        <v>500</v>
      </c>
      <c r="L14" s="1" t="s">
        <v>15</v>
      </c>
      <c r="M14" s="1" t="s">
        <v>16</v>
      </c>
    </row>
    <row r="15" spans="1:25" ht="94.5" x14ac:dyDescent="0.25">
      <c r="A15" s="159" t="s">
        <v>10</v>
      </c>
      <c r="B15" s="12" t="s">
        <v>17</v>
      </c>
      <c r="C15" s="12" t="s">
        <v>18</v>
      </c>
      <c r="D15" s="12">
        <v>831</v>
      </c>
      <c r="E15" s="13" t="s">
        <v>13</v>
      </c>
      <c r="F15" s="14">
        <v>45839</v>
      </c>
      <c r="G15" s="326">
        <v>20000</v>
      </c>
      <c r="H15" s="13">
        <v>3</v>
      </c>
      <c r="I15" s="13">
        <v>90</v>
      </c>
      <c r="J15" s="134">
        <v>339030</v>
      </c>
      <c r="K15" s="13">
        <v>500</v>
      </c>
      <c r="L15" s="16" t="s">
        <v>19</v>
      </c>
      <c r="M15" s="1" t="s">
        <v>16</v>
      </c>
    </row>
    <row r="16" spans="1:25" ht="94.5" x14ac:dyDescent="0.25">
      <c r="A16" s="159" t="s">
        <v>10</v>
      </c>
      <c r="B16" s="12" t="s">
        <v>20</v>
      </c>
      <c r="C16" s="12" t="s">
        <v>21</v>
      </c>
      <c r="D16" s="12">
        <v>680</v>
      </c>
      <c r="E16" s="13"/>
      <c r="F16" s="14">
        <v>45839</v>
      </c>
      <c r="G16" s="15">
        <v>13188</v>
      </c>
      <c r="H16" s="13">
        <v>3</v>
      </c>
      <c r="I16" s="13">
        <v>90</v>
      </c>
      <c r="J16" s="134">
        <v>339030</v>
      </c>
      <c r="K16" s="13">
        <v>500</v>
      </c>
      <c r="L16" s="1" t="s">
        <v>15</v>
      </c>
      <c r="M16" s="1" t="s">
        <v>16</v>
      </c>
    </row>
    <row r="17" spans="1:19" ht="94.5" x14ac:dyDescent="0.25">
      <c r="A17" s="159" t="s">
        <v>10</v>
      </c>
      <c r="B17" s="12" t="s">
        <v>22</v>
      </c>
      <c r="C17" s="12" t="s">
        <v>23</v>
      </c>
      <c r="D17" s="12">
        <v>783</v>
      </c>
      <c r="E17" s="13" t="s">
        <v>13</v>
      </c>
      <c r="F17" s="14">
        <v>45839</v>
      </c>
      <c r="G17" s="326">
        <v>25000</v>
      </c>
      <c r="H17" s="13">
        <v>3</v>
      </c>
      <c r="I17" s="13">
        <v>90</v>
      </c>
      <c r="J17" s="134">
        <v>339030</v>
      </c>
      <c r="K17" s="13">
        <v>500</v>
      </c>
      <c r="L17" s="16" t="s">
        <v>19</v>
      </c>
      <c r="M17" s="1" t="s">
        <v>16</v>
      </c>
    </row>
    <row r="18" spans="1:19" ht="36" customHeight="1" x14ac:dyDescent="0.25">
      <c r="A18" s="159" t="s">
        <v>10</v>
      </c>
      <c r="B18" s="12" t="s">
        <v>24</v>
      </c>
      <c r="C18" s="17" t="s">
        <v>25</v>
      </c>
      <c r="D18" s="17">
        <v>18</v>
      </c>
      <c r="E18" s="13" t="s">
        <v>13</v>
      </c>
      <c r="F18" s="14">
        <v>45931</v>
      </c>
      <c r="G18" s="326">
        <v>15000</v>
      </c>
      <c r="H18" s="13">
        <v>3</v>
      </c>
      <c r="I18" s="13">
        <v>90</v>
      </c>
      <c r="J18" s="134">
        <v>339030</v>
      </c>
      <c r="K18" s="13">
        <v>500</v>
      </c>
      <c r="L18" s="16" t="s">
        <v>15</v>
      </c>
      <c r="M18" s="1" t="s">
        <v>26</v>
      </c>
    </row>
    <row r="19" spans="1:19" ht="63" x14ac:dyDescent="0.25">
      <c r="A19" s="159" t="s">
        <v>10</v>
      </c>
      <c r="B19" s="1" t="s">
        <v>27</v>
      </c>
      <c r="C19" s="13" t="s">
        <v>28</v>
      </c>
      <c r="D19" s="17">
        <v>7296</v>
      </c>
      <c r="E19" s="13" t="s">
        <v>13</v>
      </c>
      <c r="F19" s="14">
        <v>45658</v>
      </c>
      <c r="G19" s="326">
        <v>40000</v>
      </c>
      <c r="H19" s="18">
        <v>3</v>
      </c>
      <c r="I19" s="18">
        <v>90</v>
      </c>
      <c r="J19" s="237">
        <v>339049</v>
      </c>
      <c r="K19" s="18">
        <v>500</v>
      </c>
      <c r="L19" s="16" t="s">
        <v>19</v>
      </c>
      <c r="M19" s="1" t="s">
        <v>30</v>
      </c>
    </row>
    <row r="20" spans="1:19" ht="31.5" x14ac:dyDescent="0.25">
      <c r="A20" s="159" t="s">
        <v>10</v>
      </c>
      <c r="B20" s="1" t="s">
        <v>31</v>
      </c>
      <c r="C20" s="12" t="s">
        <v>32</v>
      </c>
      <c r="D20" s="12">
        <v>8</v>
      </c>
      <c r="E20" s="13" t="s">
        <v>13</v>
      </c>
      <c r="F20" s="14">
        <v>45717</v>
      </c>
      <c r="G20" s="326">
        <v>5000</v>
      </c>
      <c r="H20" s="18">
        <v>3</v>
      </c>
      <c r="I20" s="18">
        <v>90</v>
      </c>
      <c r="J20" s="237">
        <v>339040</v>
      </c>
      <c r="K20" s="18">
        <v>500</v>
      </c>
      <c r="L20" s="16" t="s">
        <v>15</v>
      </c>
      <c r="M20" s="1" t="s">
        <v>34</v>
      </c>
    </row>
    <row r="21" spans="1:19" ht="47.25" x14ac:dyDescent="0.25">
      <c r="A21" s="159" t="s">
        <v>10</v>
      </c>
      <c r="B21" s="1" t="s">
        <v>35</v>
      </c>
      <c r="C21" s="12" t="s">
        <v>32</v>
      </c>
      <c r="D21" s="12">
        <v>4</v>
      </c>
      <c r="E21" s="13" t="s">
        <v>13</v>
      </c>
      <c r="F21" s="14">
        <v>45778</v>
      </c>
      <c r="G21" s="326">
        <v>20000</v>
      </c>
      <c r="H21" s="13">
        <v>4</v>
      </c>
      <c r="I21" s="13">
        <v>90</v>
      </c>
      <c r="J21" s="134">
        <v>449052</v>
      </c>
      <c r="K21" s="13">
        <v>500</v>
      </c>
      <c r="L21" s="16" t="s">
        <v>19</v>
      </c>
      <c r="M21" s="1" t="s">
        <v>37</v>
      </c>
    </row>
    <row r="22" spans="1:19" ht="31.5" x14ac:dyDescent="0.25">
      <c r="A22" s="158" t="s">
        <v>38</v>
      </c>
      <c r="B22" s="47" t="s">
        <v>39</v>
      </c>
      <c r="C22" s="3" t="s">
        <v>40</v>
      </c>
      <c r="D22" s="3">
        <v>693</v>
      </c>
      <c r="E22" s="25" t="s">
        <v>13</v>
      </c>
      <c r="F22" s="48">
        <v>45809</v>
      </c>
      <c r="G22" s="327">
        <v>60000</v>
      </c>
      <c r="H22" s="25">
        <v>3</v>
      </c>
      <c r="I22" s="25">
        <v>90</v>
      </c>
      <c r="J22" s="238">
        <v>339030</v>
      </c>
      <c r="K22" s="25">
        <v>500</v>
      </c>
      <c r="L22" s="3" t="s">
        <v>15</v>
      </c>
      <c r="M22" s="47" t="s">
        <v>41</v>
      </c>
    </row>
    <row r="23" spans="1:19" ht="47.25" x14ac:dyDescent="0.25">
      <c r="A23" s="159" t="s">
        <v>38</v>
      </c>
      <c r="B23" s="12" t="s">
        <v>42</v>
      </c>
      <c r="C23" s="12" t="s">
        <v>43</v>
      </c>
      <c r="D23" s="13">
        <v>15</v>
      </c>
      <c r="E23" s="13" t="s">
        <v>13</v>
      </c>
      <c r="F23" s="14">
        <v>45901</v>
      </c>
      <c r="G23" s="326">
        <v>20000</v>
      </c>
      <c r="H23" s="13">
        <v>3</v>
      </c>
      <c r="I23" s="13">
        <v>90</v>
      </c>
      <c r="J23" s="134">
        <v>339030</v>
      </c>
      <c r="K23" s="13">
        <v>500</v>
      </c>
      <c r="L23" s="16" t="s">
        <v>15</v>
      </c>
      <c r="M23" s="1" t="s">
        <v>45</v>
      </c>
    </row>
    <row r="24" spans="1:19" ht="31.5" x14ac:dyDescent="0.25">
      <c r="A24" s="159" t="s">
        <v>38</v>
      </c>
      <c r="B24" s="12" t="s">
        <v>46</v>
      </c>
      <c r="C24" s="35" t="s">
        <v>47</v>
      </c>
      <c r="D24" s="13">
        <v>3</v>
      </c>
      <c r="E24" s="13" t="s">
        <v>13</v>
      </c>
      <c r="F24" s="14">
        <v>45901</v>
      </c>
      <c r="G24" s="326">
        <v>20000</v>
      </c>
      <c r="H24" s="13">
        <v>3</v>
      </c>
      <c r="I24" s="13">
        <v>90</v>
      </c>
      <c r="J24" s="134">
        <v>339040</v>
      </c>
      <c r="K24" s="13">
        <v>500</v>
      </c>
      <c r="L24" s="16" t="s">
        <v>15</v>
      </c>
      <c r="M24" s="1" t="s">
        <v>48</v>
      </c>
    </row>
    <row r="25" spans="1:19" ht="78.75" x14ac:dyDescent="0.25">
      <c r="A25" s="12" t="s">
        <v>38</v>
      </c>
      <c r="B25" s="12" t="s">
        <v>49</v>
      </c>
      <c r="C25" s="178" t="s">
        <v>50</v>
      </c>
      <c r="D25" s="13">
        <v>4</v>
      </c>
      <c r="E25" s="14" t="s">
        <v>43</v>
      </c>
      <c r="F25" s="14">
        <v>46023</v>
      </c>
      <c r="G25" s="326">
        <v>30000</v>
      </c>
      <c r="H25" s="13">
        <v>3</v>
      </c>
      <c r="I25" s="13">
        <v>90</v>
      </c>
      <c r="J25" s="134">
        <v>339039</v>
      </c>
      <c r="K25" s="13">
        <v>500</v>
      </c>
      <c r="L25" s="1" t="s">
        <v>177</v>
      </c>
      <c r="M25" s="16" t="s">
        <v>51</v>
      </c>
    </row>
    <row r="26" spans="1:19" ht="77.25" customHeight="1" x14ac:dyDescent="0.25">
      <c r="A26" s="12" t="s">
        <v>38</v>
      </c>
      <c r="B26" s="12" t="s">
        <v>52</v>
      </c>
      <c r="C26" s="178" t="s">
        <v>53</v>
      </c>
      <c r="D26" s="13">
        <v>10</v>
      </c>
      <c r="E26" s="14" t="s">
        <v>43</v>
      </c>
      <c r="F26" s="14">
        <v>46023</v>
      </c>
      <c r="G26" s="326">
        <v>30000</v>
      </c>
      <c r="H26" s="13">
        <v>3</v>
      </c>
      <c r="I26" s="13">
        <v>90</v>
      </c>
      <c r="J26" s="134">
        <v>339039</v>
      </c>
      <c r="K26" s="13">
        <v>500</v>
      </c>
      <c r="L26" s="13" t="s">
        <v>19</v>
      </c>
      <c r="M26" s="16" t="s">
        <v>51</v>
      </c>
    </row>
    <row r="27" spans="1:19" ht="31.5" x14ac:dyDescent="0.25">
      <c r="A27" s="159" t="s">
        <v>38</v>
      </c>
      <c r="B27" s="12" t="s">
        <v>54</v>
      </c>
      <c r="C27" s="13" t="s">
        <v>55</v>
      </c>
      <c r="D27" s="13">
        <v>52</v>
      </c>
      <c r="E27" s="13" t="s">
        <v>13</v>
      </c>
      <c r="F27" s="14">
        <v>45901</v>
      </c>
      <c r="G27" s="326">
        <v>45000</v>
      </c>
      <c r="H27" s="13">
        <v>4</v>
      </c>
      <c r="I27" s="13">
        <v>90</v>
      </c>
      <c r="J27" s="134">
        <v>449040</v>
      </c>
      <c r="K27" s="13">
        <v>500</v>
      </c>
      <c r="L27" s="16" t="s">
        <v>15</v>
      </c>
      <c r="M27" s="1" t="s">
        <v>57</v>
      </c>
    </row>
    <row r="28" spans="1:19" ht="31.5" x14ac:dyDescent="0.25">
      <c r="A28" s="159" t="s">
        <v>38</v>
      </c>
      <c r="B28" s="47" t="s">
        <v>58</v>
      </c>
      <c r="C28" s="25" t="s">
        <v>59</v>
      </c>
      <c r="D28" s="25">
        <v>67</v>
      </c>
      <c r="E28" s="25" t="s">
        <v>13</v>
      </c>
      <c r="F28" s="48">
        <v>45931</v>
      </c>
      <c r="G28" s="327" t="s">
        <v>323</v>
      </c>
      <c r="H28" s="25">
        <v>4</v>
      </c>
      <c r="I28" s="25">
        <v>90</v>
      </c>
      <c r="J28" s="238">
        <v>449052</v>
      </c>
      <c r="K28" s="25">
        <v>500</v>
      </c>
      <c r="L28" s="16" t="s">
        <v>15</v>
      </c>
      <c r="M28" s="47" t="s">
        <v>60</v>
      </c>
      <c r="S28" s="224"/>
    </row>
    <row r="29" spans="1:19" ht="31.5" x14ac:dyDescent="0.25">
      <c r="A29" s="158" t="s">
        <v>10</v>
      </c>
      <c r="B29" s="3" t="s">
        <v>165</v>
      </c>
      <c r="C29" s="4" t="s">
        <v>43</v>
      </c>
      <c r="D29" s="5">
        <v>12</v>
      </c>
      <c r="E29" s="6" t="s">
        <v>43</v>
      </c>
      <c r="F29" s="4" t="s">
        <v>61</v>
      </c>
      <c r="G29" s="7">
        <v>100000</v>
      </c>
      <c r="H29" s="25">
        <v>3</v>
      </c>
      <c r="I29" s="25">
        <v>90</v>
      </c>
      <c r="J29" s="238">
        <v>339039</v>
      </c>
      <c r="K29" s="25">
        <v>500</v>
      </c>
      <c r="L29" s="8" t="s">
        <v>62</v>
      </c>
      <c r="M29" s="3" t="s">
        <v>63</v>
      </c>
    </row>
    <row r="30" spans="1:19" ht="31.5" x14ac:dyDescent="0.25">
      <c r="A30" s="159" t="s">
        <v>10</v>
      </c>
      <c r="B30" s="12" t="s">
        <v>180</v>
      </c>
      <c r="C30" s="125" t="s">
        <v>181</v>
      </c>
      <c r="D30" s="126">
        <v>2500</v>
      </c>
      <c r="E30" s="104" t="s">
        <v>137</v>
      </c>
      <c r="F30" s="127">
        <v>46023</v>
      </c>
      <c r="G30" s="326">
        <v>100000</v>
      </c>
      <c r="H30" s="13">
        <v>3</v>
      </c>
      <c r="I30" s="13">
        <v>90</v>
      </c>
      <c r="J30" s="134">
        <v>339039</v>
      </c>
      <c r="K30" s="13">
        <v>500</v>
      </c>
      <c r="L30" s="104" t="s">
        <v>19</v>
      </c>
      <c r="M30" s="12" t="s">
        <v>182</v>
      </c>
    </row>
    <row r="31" spans="1:19" ht="31.5" x14ac:dyDescent="0.25">
      <c r="A31" s="159" t="s">
        <v>10</v>
      </c>
      <c r="B31" s="12" t="s">
        <v>183</v>
      </c>
      <c r="C31" s="125" t="s">
        <v>184</v>
      </c>
      <c r="D31" s="126">
        <v>190000</v>
      </c>
      <c r="E31" s="104" t="s">
        <v>137</v>
      </c>
      <c r="F31" s="127">
        <v>46023</v>
      </c>
      <c r="G31" s="326">
        <v>250000</v>
      </c>
      <c r="H31" s="13">
        <v>3</v>
      </c>
      <c r="I31" s="13">
        <v>90</v>
      </c>
      <c r="J31" s="134">
        <v>339039</v>
      </c>
      <c r="K31" s="13">
        <v>500</v>
      </c>
      <c r="L31" s="104" t="s">
        <v>19</v>
      </c>
      <c r="M31" s="12" t="s">
        <v>185</v>
      </c>
    </row>
    <row r="32" spans="1:19" ht="31.5" x14ac:dyDescent="0.25">
      <c r="A32" s="159" t="s">
        <v>10</v>
      </c>
      <c r="B32" s="12" t="s">
        <v>186</v>
      </c>
      <c r="C32" s="125" t="s">
        <v>32</v>
      </c>
      <c r="D32" s="328">
        <v>1</v>
      </c>
      <c r="E32" s="104" t="s">
        <v>137</v>
      </c>
      <c r="F32" s="127">
        <v>46252</v>
      </c>
      <c r="G32" s="326">
        <v>84000</v>
      </c>
      <c r="H32" s="13">
        <v>3</v>
      </c>
      <c r="I32" s="13">
        <v>90</v>
      </c>
      <c r="J32" s="134">
        <v>339033</v>
      </c>
      <c r="K32" s="13">
        <v>500</v>
      </c>
      <c r="L32" s="104" t="s">
        <v>86</v>
      </c>
      <c r="M32" s="16" t="s">
        <v>187</v>
      </c>
    </row>
    <row r="33" spans="1:13" ht="31.5" x14ac:dyDescent="0.25">
      <c r="A33" s="159" t="s">
        <v>10</v>
      </c>
      <c r="B33" s="12" t="s">
        <v>188</v>
      </c>
      <c r="C33" s="125" t="s">
        <v>189</v>
      </c>
      <c r="D33" s="6">
        <v>14</v>
      </c>
      <c r="E33" s="104" t="s">
        <v>137</v>
      </c>
      <c r="F33" s="127">
        <v>46039</v>
      </c>
      <c r="G33" s="329">
        <v>15000</v>
      </c>
      <c r="H33" s="13">
        <v>3</v>
      </c>
      <c r="I33" s="13">
        <v>90</v>
      </c>
      <c r="J33" s="134">
        <v>339039</v>
      </c>
      <c r="K33" s="13">
        <v>500</v>
      </c>
      <c r="L33" s="16" t="s">
        <v>15</v>
      </c>
      <c r="M33" s="16" t="s">
        <v>190</v>
      </c>
    </row>
    <row r="34" spans="1:13" ht="63" x14ac:dyDescent="0.25">
      <c r="A34" s="159" t="s">
        <v>10</v>
      </c>
      <c r="B34" s="12" t="s">
        <v>191</v>
      </c>
      <c r="C34" s="135" t="s">
        <v>32</v>
      </c>
      <c r="D34" s="6">
        <v>1</v>
      </c>
      <c r="E34" s="104" t="s">
        <v>137</v>
      </c>
      <c r="F34" s="127">
        <v>46072</v>
      </c>
      <c r="G34" s="329">
        <v>25000</v>
      </c>
      <c r="H34" s="13">
        <v>3</v>
      </c>
      <c r="I34" s="13">
        <v>90</v>
      </c>
      <c r="J34" s="134">
        <v>339039</v>
      </c>
      <c r="K34" s="13">
        <v>500</v>
      </c>
      <c r="L34" s="16" t="s">
        <v>15</v>
      </c>
      <c r="M34" s="12" t="s">
        <v>192</v>
      </c>
    </row>
    <row r="35" spans="1:13" ht="31.5" x14ac:dyDescent="0.25">
      <c r="A35" s="159" t="s">
        <v>10</v>
      </c>
      <c r="B35" s="12" t="s">
        <v>193</v>
      </c>
      <c r="C35" s="135" t="s">
        <v>32</v>
      </c>
      <c r="D35" s="328">
        <v>4</v>
      </c>
      <c r="E35" s="104" t="s">
        <v>137</v>
      </c>
      <c r="F35" s="127">
        <v>46191</v>
      </c>
      <c r="G35" s="329">
        <v>150000</v>
      </c>
      <c r="H35" s="13">
        <v>3</v>
      </c>
      <c r="I35" s="13">
        <v>90</v>
      </c>
      <c r="J35" s="134">
        <v>339033</v>
      </c>
      <c r="K35" s="13">
        <v>500</v>
      </c>
      <c r="L35" s="104" t="s">
        <v>19</v>
      </c>
      <c r="M35" s="12" t="s">
        <v>194</v>
      </c>
    </row>
    <row r="36" spans="1:13" ht="63" x14ac:dyDescent="0.25">
      <c r="A36" s="159" t="s">
        <v>10</v>
      </c>
      <c r="B36" s="12" t="s">
        <v>195</v>
      </c>
      <c r="C36" s="135" t="s">
        <v>196</v>
      </c>
      <c r="D36" s="136">
        <v>11000</v>
      </c>
      <c r="E36" s="104" t="s">
        <v>137</v>
      </c>
      <c r="F36" s="127">
        <v>46293</v>
      </c>
      <c r="G36" s="329">
        <v>200000</v>
      </c>
      <c r="H36" s="13">
        <v>3</v>
      </c>
      <c r="I36" s="13">
        <v>90</v>
      </c>
      <c r="J36" s="134">
        <v>339030</v>
      </c>
      <c r="K36" s="13">
        <v>500</v>
      </c>
      <c r="L36" s="16" t="s">
        <v>197</v>
      </c>
      <c r="M36" s="12" t="s">
        <v>198</v>
      </c>
    </row>
    <row r="37" spans="1:13" ht="31.5" x14ac:dyDescent="0.25">
      <c r="A37" s="159" t="s">
        <v>10</v>
      </c>
      <c r="B37" s="12" t="s">
        <v>199</v>
      </c>
      <c r="C37" s="135" t="s">
        <v>32</v>
      </c>
      <c r="D37" s="6">
        <v>195</v>
      </c>
      <c r="E37" s="104" t="s">
        <v>137</v>
      </c>
      <c r="F37" s="127">
        <v>47549</v>
      </c>
      <c r="G37" s="329">
        <v>50000</v>
      </c>
      <c r="H37" s="13">
        <v>3</v>
      </c>
      <c r="I37" s="13">
        <v>91</v>
      </c>
      <c r="J37" s="134">
        <v>339139</v>
      </c>
      <c r="K37" s="13">
        <v>500</v>
      </c>
      <c r="L37" s="16" t="s">
        <v>201</v>
      </c>
      <c r="M37" s="1" t="s">
        <v>202</v>
      </c>
    </row>
    <row r="38" spans="1:13" ht="31.5" x14ac:dyDescent="0.25">
      <c r="A38" s="159" t="s">
        <v>10</v>
      </c>
      <c r="B38" s="12" t="s">
        <v>203</v>
      </c>
      <c r="C38" s="133" t="s">
        <v>32</v>
      </c>
      <c r="D38" s="103">
        <v>1</v>
      </c>
      <c r="E38" s="16" t="s">
        <v>137</v>
      </c>
      <c r="F38" s="127">
        <v>46049</v>
      </c>
      <c r="G38" s="329">
        <v>30000</v>
      </c>
      <c r="H38" s="13">
        <v>3</v>
      </c>
      <c r="I38" s="13">
        <v>90</v>
      </c>
      <c r="J38" s="134">
        <v>339040</v>
      </c>
      <c r="K38" s="13">
        <v>500</v>
      </c>
      <c r="L38" s="16" t="s">
        <v>204</v>
      </c>
      <c r="M38" s="12" t="s">
        <v>205</v>
      </c>
    </row>
    <row r="39" spans="1:13" ht="31.5" x14ac:dyDescent="0.25">
      <c r="A39" s="159" t="s">
        <v>240</v>
      </c>
      <c r="B39" s="12" t="s">
        <v>207</v>
      </c>
      <c r="C39" s="222" t="s">
        <v>208</v>
      </c>
      <c r="D39" s="6">
        <v>4</v>
      </c>
      <c r="E39" s="16" t="s">
        <v>137</v>
      </c>
      <c r="F39" s="127">
        <v>46327</v>
      </c>
      <c r="G39" s="329">
        <v>750000</v>
      </c>
      <c r="H39" s="13">
        <v>3</v>
      </c>
      <c r="I39" s="13">
        <v>90</v>
      </c>
      <c r="J39" s="134">
        <v>339037</v>
      </c>
      <c r="K39" s="13">
        <v>500</v>
      </c>
      <c r="L39" s="16" t="s">
        <v>209</v>
      </c>
      <c r="M39" s="12" t="s">
        <v>210</v>
      </c>
    </row>
    <row r="40" spans="1:13" ht="63" x14ac:dyDescent="0.25">
      <c r="A40" s="159" t="s">
        <v>241</v>
      </c>
      <c r="B40" s="12" t="s">
        <v>212</v>
      </c>
      <c r="C40" s="125" t="s">
        <v>32</v>
      </c>
      <c r="D40" s="103">
        <v>1</v>
      </c>
      <c r="E40" s="16" t="s">
        <v>137</v>
      </c>
      <c r="F40" s="127">
        <v>46364</v>
      </c>
      <c r="G40" s="329">
        <v>450000</v>
      </c>
      <c r="H40" s="13">
        <v>3</v>
      </c>
      <c r="I40" s="13">
        <v>90</v>
      </c>
      <c r="J40" s="134">
        <v>339037</v>
      </c>
      <c r="K40" s="13">
        <v>500</v>
      </c>
      <c r="L40" s="16" t="s">
        <v>213</v>
      </c>
      <c r="M40" s="12" t="s">
        <v>214</v>
      </c>
    </row>
    <row r="41" spans="1:13" ht="31.5" x14ac:dyDescent="0.25">
      <c r="A41" s="159" t="s">
        <v>10</v>
      </c>
      <c r="B41" s="12" t="s">
        <v>215</v>
      </c>
      <c r="C41" s="125" t="s">
        <v>32</v>
      </c>
      <c r="D41" s="103">
        <v>24</v>
      </c>
      <c r="E41" s="16" t="s">
        <v>137</v>
      </c>
      <c r="F41" s="127">
        <v>46209</v>
      </c>
      <c r="G41" s="326">
        <v>5000</v>
      </c>
      <c r="H41" s="13">
        <v>3</v>
      </c>
      <c r="I41" s="13">
        <v>90</v>
      </c>
      <c r="J41" s="134">
        <v>339039</v>
      </c>
      <c r="K41" s="13">
        <v>500</v>
      </c>
      <c r="L41" s="104" t="s">
        <v>216</v>
      </c>
      <c r="M41" s="12" t="s">
        <v>217</v>
      </c>
    </row>
    <row r="42" spans="1:13" ht="63" x14ac:dyDescent="0.25">
      <c r="A42" s="159" t="s">
        <v>10</v>
      </c>
      <c r="B42" s="12" t="s">
        <v>218</v>
      </c>
      <c r="C42" s="125" t="s">
        <v>32</v>
      </c>
      <c r="D42" s="6">
        <v>1</v>
      </c>
      <c r="E42" s="16" t="s">
        <v>137</v>
      </c>
      <c r="F42" s="127">
        <v>46121</v>
      </c>
      <c r="G42" s="15">
        <v>200000</v>
      </c>
      <c r="H42" s="13">
        <v>3</v>
      </c>
      <c r="I42" s="13">
        <v>90</v>
      </c>
      <c r="J42" s="134">
        <v>339033</v>
      </c>
      <c r="K42" s="13">
        <v>500</v>
      </c>
      <c r="L42" s="104" t="s">
        <v>19</v>
      </c>
      <c r="M42" s="12" t="s">
        <v>219</v>
      </c>
    </row>
    <row r="43" spans="1:13" ht="78.75" x14ac:dyDescent="0.25">
      <c r="A43" s="159" t="s">
        <v>10</v>
      </c>
      <c r="B43" s="12" t="s">
        <v>220</v>
      </c>
      <c r="C43" s="125" t="s">
        <v>32</v>
      </c>
      <c r="D43" s="103">
        <v>1</v>
      </c>
      <c r="E43" s="16" t="s">
        <v>137</v>
      </c>
      <c r="F43" s="127">
        <v>45767</v>
      </c>
      <c r="G43" s="326">
        <v>15000</v>
      </c>
      <c r="H43" s="13">
        <v>3</v>
      </c>
      <c r="I43" s="13">
        <v>90</v>
      </c>
      <c r="J43" s="134">
        <v>339039</v>
      </c>
      <c r="K43" s="13">
        <v>500</v>
      </c>
      <c r="L43" s="104" t="s">
        <v>221</v>
      </c>
      <c r="M43" s="12" t="s">
        <v>222</v>
      </c>
    </row>
    <row r="44" spans="1:13" ht="31.5" x14ac:dyDescent="0.25">
      <c r="A44" s="159" t="s">
        <v>10</v>
      </c>
      <c r="B44" s="12" t="s">
        <v>223</v>
      </c>
      <c r="C44" s="125" t="s">
        <v>32</v>
      </c>
      <c r="D44" s="103">
        <v>1</v>
      </c>
      <c r="E44" s="16" t="s">
        <v>137</v>
      </c>
      <c r="F44" s="127">
        <v>46254</v>
      </c>
      <c r="G44" s="326">
        <v>150000</v>
      </c>
      <c r="H44" s="13">
        <v>3</v>
      </c>
      <c r="I44" s="13">
        <v>90</v>
      </c>
      <c r="J44" s="134">
        <v>339033</v>
      </c>
      <c r="K44" s="13">
        <v>500</v>
      </c>
      <c r="L44" s="104" t="s">
        <v>86</v>
      </c>
      <c r="M44" s="12" t="s">
        <v>224</v>
      </c>
    </row>
    <row r="45" spans="1:13" ht="31.5" x14ac:dyDescent="0.25">
      <c r="A45" s="159" t="s">
        <v>239</v>
      </c>
      <c r="B45" s="12" t="s">
        <v>225</v>
      </c>
      <c r="C45" s="125" t="s">
        <v>189</v>
      </c>
      <c r="D45" s="103">
        <v>1</v>
      </c>
      <c r="E45" s="3" t="s">
        <v>137</v>
      </c>
      <c r="F45" s="127">
        <v>46365</v>
      </c>
      <c r="G45" s="330">
        <v>5000</v>
      </c>
      <c r="H45" s="13">
        <v>3</v>
      </c>
      <c r="I45" s="13">
        <v>90</v>
      </c>
      <c r="J45" s="134">
        <v>339039</v>
      </c>
      <c r="K45" s="13">
        <v>500</v>
      </c>
      <c r="L45" s="12" t="s">
        <v>226</v>
      </c>
      <c r="M45" s="12" t="s">
        <v>227</v>
      </c>
    </row>
    <row r="46" spans="1:13" ht="31.5" x14ac:dyDescent="0.25">
      <c r="A46" s="159" t="s">
        <v>239</v>
      </c>
      <c r="B46" s="12" t="s">
        <v>225</v>
      </c>
      <c r="C46" s="125" t="s">
        <v>189</v>
      </c>
      <c r="D46" s="103">
        <v>1</v>
      </c>
      <c r="E46" s="3" t="s">
        <v>137</v>
      </c>
      <c r="F46" s="127">
        <v>46369</v>
      </c>
      <c r="G46" s="330">
        <v>5000</v>
      </c>
      <c r="H46" s="13">
        <v>3</v>
      </c>
      <c r="I46" s="13">
        <v>90</v>
      </c>
      <c r="J46" s="134">
        <v>339039</v>
      </c>
      <c r="K46" s="13">
        <v>500</v>
      </c>
      <c r="L46" s="12" t="s">
        <v>226</v>
      </c>
      <c r="M46" s="12" t="s">
        <v>227</v>
      </c>
    </row>
    <row r="47" spans="1:13" ht="76.5" customHeight="1" x14ac:dyDescent="0.25">
      <c r="A47" s="159" t="s">
        <v>10</v>
      </c>
      <c r="B47" s="12" t="s">
        <v>228</v>
      </c>
      <c r="C47" s="139" t="s">
        <v>229</v>
      </c>
      <c r="D47" s="5">
        <v>42000</v>
      </c>
      <c r="E47" s="12" t="s">
        <v>137</v>
      </c>
      <c r="F47" s="127">
        <v>46785</v>
      </c>
      <c r="G47" s="326">
        <v>40000</v>
      </c>
      <c r="H47" s="13">
        <v>3</v>
      </c>
      <c r="I47" s="13">
        <v>90</v>
      </c>
      <c r="J47" s="134">
        <v>339040</v>
      </c>
      <c r="K47" s="13">
        <v>500</v>
      </c>
      <c r="L47" s="104" t="s">
        <v>204</v>
      </c>
      <c r="M47" s="12" t="s">
        <v>230</v>
      </c>
    </row>
    <row r="48" spans="1:13" ht="47.25" x14ac:dyDescent="0.25">
      <c r="A48" s="159" t="s">
        <v>10</v>
      </c>
      <c r="B48" s="12" t="s">
        <v>231</v>
      </c>
      <c r="C48" s="139" t="s">
        <v>232</v>
      </c>
      <c r="D48" s="179">
        <v>4</v>
      </c>
      <c r="E48" s="12" t="s">
        <v>137</v>
      </c>
      <c r="F48" s="127">
        <v>46063</v>
      </c>
      <c r="G48" s="326">
        <v>350000</v>
      </c>
      <c r="H48" s="13">
        <v>3</v>
      </c>
      <c r="I48" s="13">
        <v>90</v>
      </c>
      <c r="J48" s="134">
        <v>339037</v>
      </c>
      <c r="K48" s="13">
        <v>500</v>
      </c>
      <c r="L48" s="104" t="s">
        <v>19</v>
      </c>
      <c r="M48" s="12" t="s">
        <v>233</v>
      </c>
    </row>
    <row r="49" spans="1:13" ht="41.25" customHeight="1" x14ac:dyDescent="0.25">
      <c r="A49" s="158" t="s">
        <v>238</v>
      </c>
      <c r="B49" s="47" t="s">
        <v>301</v>
      </c>
      <c r="C49" s="4" t="s">
        <v>32</v>
      </c>
      <c r="D49" s="13">
        <v>1</v>
      </c>
      <c r="E49" s="104" t="s">
        <v>69</v>
      </c>
      <c r="F49" s="127">
        <v>46023</v>
      </c>
      <c r="G49" s="326">
        <v>30000</v>
      </c>
      <c r="H49" s="13">
        <v>3</v>
      </c>
      <c r="I49" s="13">
        <v>90</v>
      </c>
      <c r="J49" s="134">
        <v>339039</v>
      </c>
      <c r="K49" s="13">
        <v>500</v>
      </c>
      <c r="L49" s="8" t="s">
        <v>235</v>
      </c>
      <c r="M49" s="47" t="s">
        <v>236</v>
      </c>
    </row>
    <row r="50" spans="1:13" ht="94.5" x14ac:dyDescent="0.25">
      <c r="A50" s="47" t="s">
        <v>95</v>
      </c>
      <c r="B50" s="149" t="s">
        <v>96</v>
      </c>
      <c r="C50" s="47" t="s">
        <v>97</v>
      </c>
      <c r="D50" s="47">
        <v>1</v>
      </c>
      <c r="E50" s="150" t="s">
        <v>243</v>
      </c>
      <c r="F50" s="160" t="s">
        <v>242</v>
      </c>
      <c r="G50" s="331">
        <v>600000</v>
      </c>
      <c r="H50" s="47">
        <v>3</v>
      </c>
      <c r="I50" s="47">
        <v>90</v>
      </c>
      <c r="J50" s="239">
        <v>339039</v>
      </c>
      <c r="K50" s="47">
        <v>500</v>
      </c>
      <c r="L50" s="47" t="s">
        <v>177</v>
      </c>
      <c r="M50" s="149" t="s">
        <v>100</v>
      </c>
    </row>
    <row r="51" spans="1:13" ht="60.75" customHeight="1" x14ac:dyDescent="0.25">
      <c r="A51" s="47" t="s">
        <v>95</v>
      </c>
      <c r="B51" s="149" t="s">
        <v>101</v>
      </c>
      <c r="C51" s="47" t="s">
        <v>97</v>
      </c>
      <c r="D51" s="153">
        <v>1</v>
      </c>
      <c r="E51" s="150" t="s">
        <v>69</v>
      </c>
      <c r="F51" s="160" t="s">
        <v>244</v>
      </c>
      <c r="G51" s="331">
        <v>800000</v>
      </c>
      <c r="H51" s="47">
        <v>3</v>
      </c>
      <c r="I51" s="47">
        <v>90</v>
      </c>
      <c r="J51" s="239">
        <v>339039</v>
      </c>
      <c r="K51" s="47">
        <v>500</v>
      </c>
      <c r="L51" s="47" t="s">
        <v>177</v>
      </c>
      <c r="M51" s="149" t="s">
        <v>100</v>
      </c>
    </row>
    <row r="52" spans="1:13" ht="59.25" customHeight="1" x14ac:dyDescent="0.25">
      <c r="A52" s="47" t="s">
        <v>95</v>
      </c>
      <c r="B52" s="149" t="s">
        <v>102</v>
      </c>
      <c r="C52" s="47" t="s">
        <v>97</v>
      </c>
      <c r="D52" s="153">
        <v>1</v>
      </c>
      <c r="E52" s="154" t="s">
        <v>69</v>
      </c>
      <c r="F52" s="160" t="s">
        <v>245</v>
      </c>
      <c r="G52" s="331">
        <v>200000</v>
      </c>
      <c r="H52" s="47">
        <v>3</v>
      </c>
      <c r="I52" s="47">
        <v>90</v>
      </c>
      <c r="J52" s="239">
        <v>339039</v>
      </c>
      <c r="K52" s="47">
        <v>500</v>
      </c>
      <c r="L52" s="47" t="s">
        <v>177</v>
      </c>
      <c r="M52" s="149" t="s">
        <v>100</v>
      </c>
    </row>
    <row r="53" spans="1:13" ht="66" customHeight="1" x14ac:dyDescent="0.25">
      <c r="A53" s="47" t="s">
        <v>95</v>
      </c>
      <c r="B53" s="149" t="s">
        <v>103</v>
      </c>
      <c r="C53" s="47" t="s">
        <v>97</v>
      </c>
      <c r="D53" s="153">
        <v>1</v>
      </c>
      <c r="E53" s="154" t="s">
        <v>69</v>
      </c>
      <c r="F53" s="151" t="s">
        <v>98</v>
      </c>
      <c r="G53" s="331">
        <v>600000</v>
      </c>
      <c r="H53" s="47">
        <v>3</v>
      </c>
      <c r="I53" s="47">
        <v>90</v>
      </c>
      <c r="J53" s="239">
        <v>339039</v>
      </c>
      <c r="K53" s="47">
        <v>500</v>
      </c>
      <c r="L53" s="47" t="s">
        <v>177</v>
      </c>
      <c r="M53" s="149" t="s">
        <v>100</v>
      </c>
    </row>
    <row r="54" spans="1:13" ht="64.5" customHeight="1" x14ac:dyDescent="0.25">
      <c r="A54" s="47" t="s">
        <v>95</v>
      </c>
      <c r="B54" s="149" t="s">
        <v>104</v>
      </c>
      <c r="C54" s="47" t="s">
        <v>97</v>
      </c>
      <c r="D54" s="153">
        <v>1</v>
      </c>
      <c r="E54" s="152">
        <v>46266</v>
      </c>
      <c r="F54" s="151" t="s">
        <v>98</v>
      </c>
      <c r="G54" s="331">
        <v>500000</v>
      </c>
      <c r="H54" s="47">
        <v>3</v>
      </c>
      <c r="I54" s="47">
        <v>90</v>
      </c>
      <c r="J54" s="239">
        <v>339039</v>
      </c>
      <c r="K54" s="47">
        <v>500</v>
      </c>
      <c r="L54" s="47" t="s">
        <v>177</v>
      </c>
      <c r="M54" s="149" t="s">
        <v>100</v>
      </c>
    </row>
    <row r="55" spans="1:13" ht="69" customHeight="1" x14ac:dyDescent="0.25">
      <c r="A55" s="47" t="s">
        <v>95</v>
      </c>
      <c r="B55" s="149" t="s">
        <v>105</v>
      </c>
      <c r="C55" s="47" t="s">
        <v>97</v>
      </c>
      <c r="D55" s="153">
        <v>1</v>
      </c>
      <c r="E55" s="152">
        <v>46327</v>
      </c>
      <c r="F55" s="151" t="s">
        <v>98</v>
      </c>
      <c r="G55" s="331">
        <v>350000</v>
      </c>
      <c r="H55" s="47">
        <v>3</v>
      </c>
      <c r="I55" s="47">
        <v>90</v>
      </c>
      <c r="J55" s="239">
        <v>339039</v>
      </c>
      <c r="K55" s="47">
        <v>500</v>
      </c>
      <c r="L55" s="47" t="s">
        <v>177</v>
      </c>
      <c r="M55" s="149" t="s">
        <v>100</v>
      </c>
    </row>
    <row r="56" spans="1:13" ht="62.25" customHeight="1" x14ac:dyDescent="0.25">
      <c r="A56" s="47" t="s">
        <v>95</v>
      </c>
      <c r="B56" s="149" t="s">
        <v>106</v>
      </c>
      <c r="C56" s="47" t="s">
        <v>97</v>
      </c>
      <c r="D56" s="47">
        <v>1</v>
      </c>
      <c r="E56" s="152">
        <v>46023</v>
      </c>
      <c r="F56" s="151" t="s">
        <v>92</v>
      </c>
      <c r="G56" s="151">
        <v>1500000</v>
      </c>
      <c r="H56" s="47">
        <v>3</v>
      </c>
      <c r="I56" s="47">
        <v>90</v>
      </c>
      <c r="J56" s="239">
        <v>339039</v>
      </c>
      <c r="K56" s="47">
        <v>500</v>
      </c>
      <c r="L56" s="47" t="s">
        <v>177</v>
      </c>
      <c r="M56" s="149" t="s">
        <v>107</v>
      </c>
    </row>
    <row r="57" spans="1:13" ht="63" x14ac:dyDescent="0.25">
      <c r="A57" s="47" t="s">
        <v>95</v>
      </c>
      <c r="B57" s="149" t="s">
        <v>108</v>
      </c>
      <c r="C57" s="47" t="s">
        <v>97</v>
      </c>
      <c r="D57" s="155">
        <v>50000</v>
      </c>
      <c r="E57" s="152">
        <v>46113</v>
      </c>
      <c r="F57" s="151" t="s">
        <v>98</v>
      </c>
      <c r="G57" s="331">
        <v>1500000</v>
      </c>
      <c r="H57" s="47">
        <v>3</v>
      </c>
      <c r="I57" s="47">
        <v>90</v>
      </c>
      <c r="J57" s="239">
        <v>339032</v>
      </c>
      <c r="K57" s="47">
        <v>500</v>
      </c>
      <c r="L57" s="47" t="s">
        <v>177</v>
      </c>
      <c r="M57" s="149" t="s">
        <v>110</v>
      </c>
    </row>
    <row r="58" spans="1:13" ht="63" x14ac:dyDescent="0.25">
      <c r="A58" s="47" t="s">
        <v>95</v>
      </c>
      <c r="B58" s="149" t="s">
        <v>111</v>
      </c>
      <c r="C58" s="47" t="s">
        <v>97</v>
      </c>
      <c r="D58" s="47">
        <v>1</v>
      </c>
      <c r="E58" s="152">
        <v>46023</v>
      </c>
      <c r="F58" s="151" t="s">
        <v>98</v>
      </c>
      <c r="G58" s="151">
        <v>500000</v>
      </c>
      <c r="H58" s="47">
        <v>3</v>
      </c>
      <c r="I58" s="47">
        <v>90</v>
      </c>
      <c r="J58" s="239">
        <v>339032</v>
      </c>
      <c r="K58" s="47">
        <v>500</v>
      </c>
      <c r="L58" s="47" t="s">
        <v>138</v>
      </c>
      <c r="M58" s="149" t="s">
        <v>112</v>
      </c>
    </row>
    <row r="59" spans="1:13" ht="25.5" x14ac:dyDescent="0.25">
      <c r="A59" s="99" t="s">
        <v>120</v>
      </c>
      <c r="B59" s="99" t="s">
        <v>121</v>
      </c>
      <c r="C59" s="99" t="s">
        <v>43</v>
      </c>
      <c r="D59" s="100">
        <v>1</v>
      </c>
      <c r="E59" s="101" t="s">
        <v>98</v>
      </c>
      <c r="F59" s="102">
        <v>46143</v>
      </c>
      <c r="G59" s="332">
        <v>90000</v>
      </c>
      <c r="H59" s="99">
        <v>3</v>
      </c>
      <c r="I59" s="99">
        <v>90</v>
      </c>
      <c r="J59" s="241">
        <v>339047</v>
      </c>
      <c r="K59" s="244">
        <v>759</v>
      </c>
      <c r="L59" s="244" t="s">
        <v>123</v>
      </c>
      <c r="M59" s="244" t="s">
        <v>124</v>
      </c>
    </row>
    <row r="60" spans="1:13" ht="25.5" x14ac:dyDescent="0.25">
      <c r="A60" s="99" t="s">
        <v>120</v>
      </c>
      <c r="B60" s="99" t="s">
        <v>125</v>
      </c>
      <c r="C60" s="99" t="s">
        <v>43</v>
      </c>
      <c r="D60" s="100">
        <v>1</v>
      </c>
      <c r="E60" s="101" t="s">
        <v>98</v>
      </c>
      <c r="F60" s="102">
        <v>46023</v>
      </c>
      <c r="G60" s="332">
        <v>20000</v>
      </c>
      <c r="H60" s="99">
        <v>3</v>
      </c>
      <c r="I60" s="99">
        <v>90</v>
      </c>
      <c r="J60" s="241">
        <v>339039</v>
      </c>
      <c r="K60" s="244">
        <v>500</v>
      </c>
      <c r="L60" s="244" t="s">
        <v>127</v>
      </c>
      <c r="M60" s="244" t="s">
        <v>124</v>
      </c>
    </row>
    <row r="61" spans="1:13" x14ac:dyDescent="0.25">
      <c r="A61" s="99" t="s">
        <v>120</v>
      </c>
      <c r="B61" s="99" t="s">
        <v>128</v>
      </c>
      <c r="C61" s="99" t="s">
        <v>43</v>
      </c>
      <c r="D61" s="100">
        <v>1</v>
      </c>
      <c r="E61" s="101" t="s">
        <v>98</v>
      </c>
      <c r="F61" s="102">
        <v>46023</v>
      </c>
      <c r="G61" s="332">
        <v>1000000</v>
      </c>
      <c r="H61" s="99">
        <v>3</v>
      </c>
      <c r="I61" s="99">
        <v>90</v>
      </c>
      <c r="J61" s="241">
        <v>339039</v>
      </c>
      <c r="K61" s="244">
        <v>759</v>
      </c>
      <c r="L61" s="244" t="s">
        <v>127</v>
      </c>
      <c r="M61" s="244" t="s">
        <v>124</v>
      </c>
    </row>
    <row r="62" spans="1:13" ht="38.25" x14ac:dyDescent="0.25">
      <c r="A62" s="99" t="s">
        <v>120</v>
      </c>
      <c r="B62" s="99" t="s">
        <v>283</v>
      </c>
      <c r="C62" s="99" t="s">
        <v>43</v>
      </c>
      <c r="D62" s="99">
        <v>1</v>
      </c>
      <c r="E62" s="101" t="s">
        <v>133</v>
      </c>
      <c r="F62" s="102">
        <v>45931</v>
      </c>
      <c r="G62" s="332">
        <v>550000</v>
      </c>
      <c r="H62" s="99">
        <v>3</v>
      </c>
      <c r="I62" s="99">
        <v>90</v>
      </c>
      <c r="J62" s="241">
        <v>339039</v>
      </c>
      <c r="K62" s="244">
        <v>500</v>
      </c>
      <c r="L62" s="244" t="s">
        <v>130</v>
      </c>
      <c r="M62" s="244" t="s">
        <v>131</v>
      </c>
    </row>
    <row r="63" spans="1:13" ht="38.25" x14ac:dyDescent="0.25">
      <c r="A63" s="99" t="s">
        <v>120</v>
      </c>
      <c r="B63" s="99" t="s">
        <v>129</v>
      </c>
      <c r="C63" s="99" t="s">
        <v>43</v>
      </c>
      <c r="D63" s="99">
        <v>1</v>
      </c>
      <c r="E63" s="101" t="s">
        <v>98</v>
      </c>
      <c r="F63" s="102">
        <v>46296</v>
      </c>
      <c r="G63" s="332">
        <v>550000</v>
      </c>
      <c r="H63" s="99">
        <v>3</v>
      </c>
      <c r="I63" s="99">
        <v>90</v>
      </c>
      <c r="J63" s="241">
        <v>339039</v>
      </c>
      <c r="K63" s="244">
        <v>500</v>
      </c>
      <c r="L63" s="244" t="s">
        <v>130</v>
      </c>
      <c r="M63" s="244" t="s">
        <v>131</v>
      </c>
    </row>
    <row r="64" spans="1:13" ht="25.5" x14ac:dyDescent="0.25">
      <c r="A64" s="99" t="s">
        <v>120</v>
      </c>
      <c r="B64" s="99" t="s">
        <v>284</v>
      </c>
      <c r="C64" s="99" t="s">
        <v>43</v>
      </c>
      <c r="D64" s="99">
        <v>1</v>
      </c>
      <c r="E64" s="101" t="s">
        <v>133</v>
      </c>
      <c r="F64" s="102">
        <v>45870</v>
      </c>
      <c r="G64" s="332">
        <v>500000</v>
      </c>
      <c r="H64" s="99">
        <v>3</v>
      </c>
      <c r="I64" s="99">
        <v>90</v>
      </c>
      <c r="J64" s="241">
        <v>339039</v>
      </c>
      <c r="K64" s="244">
        <v>500</v>
      </c>
      <c r="L64" s="244" t="s">
        <v>130</v>
      </c>
      <c r="M64" s="244" t="s">
        <v>134</v>
      </c>
    </row>
    <row r="65" spans="1:13" ht="25.5" x14ac:dyDescent="0.25">
      <c r="A65" s="99" t="s">
        <v>120</v>
      </c>
      <c r="B65" s="99" t="s">
        <v>285</v>
      </c>
      <c r="C65" s="99" t="s">
        <v>43</v>
      </c>
      <c r="D65" s="99">
        <v>1</v>
      </c>
      <c r="E65" s="101" t="s">
        <v>133</v>
      </c>
      <c r="F65" s="102">
        <v>46174</v>
      </c>
      <c r="G65" s="332">
        <v>500000</v>
      </c>
      <c r="H65" s="99">
        <v>3</v>
      </c>
      <c r="I65" s="99">
        <v>90</v>
      </c>
      <c r="J65" s="241">
        <v>339039</v>
      </c>
      <c r="K65" s="244">
        <v>500</v>
      </c>
      <c r="L65" s="244" t="s">
        <v>130</v>
      </c>
      <c r="M65" s="244" t="s">
        <v>134</v>
      </c>
    </row>
    <row r="66" spans="1:13" ht="88.5" customHeight="1" x14ac:dyDescent="0.25">
      <c r="A66" s="11" t="s">
        <v>247</v>
      </c>
      <c r="B66" s="1" t="s">
        <v>251</v>
      </c>
      <c r="C66" s="13" t="s">
        <v>32</v>
      </c>
      <c r="D66" s="1">
        <v>1</v>
      </c>
      <c r="E66" s="13" t="s">
        <v>249</v>
      </c>
      <c r="F66" s="14">
        <v>45689</v>
      </c>
      <c r="G66" s="333">
        <v>60000</v>
      </c>
      <c r="H66" s="13">
        <v>3</v>
      </c>
      <c r="I66" s="13">
        <v>90</v>
      </c>
      <c r="J66" s="134">
        <v>339039</v>
      </c>
      <c r="K66" s="13">
        <v>500</v>
      </c>
      <c r="L66" s="1" t="s">
        <v>177</v>
      </c>
      <c r="M66" s="1" t="s">
        <v>253</v>
      </c>
    </row>
    <row r="67" spans="1:13" ht="90.75" customHeight="1" x14ac:dyDescent="0.25">
      <c r="A67" s="11" t="s">
        <v>247</v>
      </c>
      <c r="B67" s="1" t="s">
        <v>254</v>
      </c>
      <c r="C67" s="13" t="s">
        <v>32</v>
      </c>
      <c r="D67" s="13">
        <v>1</v>
      </c>
      <c r="E67" s="13" t="s">
        <v>249</v>
      </c>
      <c r="F67" s="14">
        <v>45689</v>
      </c>
      <c r="G67" s="327">
        <v>250000</v>
      </c>
      <c r="H67" s="13">
        <v>3</v>
      </c>
      <c r="I67" s="13">
        <v>90</v>
      </c>
      <c r="J67" s="134">
        <v>339039</v>
      </c>
      <c r="K67" s="13">
        <v>500</v>
      </c>
      <c r="L67" s="1" t="s">
        <v>177</v>
      </c>
      <c r="M67" s="1" t="s">
        <v>255</v>
      </c>
    </row>
    <row r="68" spans="1:13" ht="34.5" customHeight="1" x14ac:dyDescent="0.25">
      <c r="A68" s="11" t="s">
        <v>247</v>
      </c>
      <c r="B68" s="1" t="s">
        <v>256</v>
      </c>
      <c r="C68" s="13" t="s">
        <v>32</v>
      </c>
      <c r="D68" s="334">
        <v>3</v>
      </c>
      <c r="E68" s="13" t="s">
        <v>249</v>
      </c>
      <c r="F68" s="14">
        <v>45658</v>
      </c>
      <c r="G68" s="327">
        <v>120000</v>
      </c>
      <c r="H68" s="13">
        <v>3</v>
      </c>
      <c r="I68" s="13">
        <v>90</v>
      </c>
      <c r="J68" s="134">
        <v>339033</v>
      </c>
      <c r="K68" s="13">
        <v>500</v>
      </c>
      <c r="L68" s="1" t="s">
        <v>177</v>
      </c>
      <c r="M68" s="1" t="s">
        <v>257</v>
      </c>
    </row>
    <row r="69" spans="1:13" ht="48.75" customHeight="1" x14ac:dyDescent="0.25">
      <c r="A69" s="11" t="s">
        <v>247</v>
      </c>
      <c r="B69" s="1" t="s">
        <v>258</v>
      </c>
      <c r="C69" s="13" t="s">
        <v>32</v>
      </c>
      <c r="D69" s="13">
        <v>1</v>
      </c>
      <c r="E69" s="13" t="s">
        <v>249</v>
      </c>
      <c r="F69" s="14">
        <v>45839</v>
      </c>
      <c r="G69" s="327">
        <v>15000000</v>
      </c>
      <c r="H69" s="13">
        <v>4</v>
      </c>
      <c r="I69" s="13">
        <v>90</v>
      </c>
      <c r="J69" s="134">
        <v>449051</v>
      </c>
      <c r="K69" s="13">
        <v>500</v>
      </c>
      <c r="L69" s="1" t="s">
        <v>177</v>
      </c>
      <c r="M69" s="1" t="s">
        <v>260</v>
      </c>
    </row>
    <row r="70" spans="1:13" ht="31.5" x14ac:dyDescent="0.25">
      <c r="A70" s="11" t="s">
        <v>247</v>
      </c>
      <c r="B70" s="1" t="s">
        <v>261</v>
      </c>
      <c r="C70" s="13" t="s">
        <v>32</v>
      </c>
      <c r="D70" s="13">
        <v>1</v>
      </c>
      <c r="E70" s="13" t="s">
        <v>249</v>
      </c>
      <c r="F70" s="14">
        <v>45778</v>
      </c>
      <c r="G70" s="327">
        <v>70000</v>
      </c>
      <c r="H70" s="13">
        <v>3</v>
      </c>
      <c r="I70" s="13">
        <v>90</v>
      </c>
      <c r="J70" s="134">
        <v>339039</v>
      </c>
      <c r="K70" s="13">
        <v>500</v>
      </c>
      <c r="L70" s="1" t="s">
        <v>177</v>
      </c>
      <c r="M70" s="1" t="s">
        <v>262</v>
      </c>
    </row>
    <row r="71" spans="1:13" ht="31.5" x14ac:dyDescent="0.25">
      <c r="A71" s="11" t="s">
        <v>247</v>
      </c>
      <c r="B71" s="1" t="s">
        <v>263</v>
      </c>
      <c r="C71" s="13" t="s">
        <v>32</v>
      </c>
      <c r="D71" s="13">
        <v>2</v>
      </c>
      <c r="E71" s="13" t="s">
        <v>249</v>
      </c>
      <c r="F71" s="14">
        <v>45778</v>
      </c>
      <c r="G71" s="327">
        <v>50000</v>
      </c>
      <c r="H71" s="1">
        <v>4</v>
      </c>
      <c r="I71" s="13">
        <v>90</v>
      </c>
      <c r="J71" s="134">
        <v>449039</v>
      </c>
      <c r="K71" s="13">
        <v>500</v>
      </c>
      <c r="L71" s="1" t="s">
        <v>177</v>
      </c>
      <c r="M71" s="1" t="s">
        <v>262</v>
      </c>
    </row>
    <row r="72" spans="1:13" ht="61.5" customHeight="1" x14ac:dyDescent="0.25">
      <c r="A72" s="11" t="s">
        <v>247</v>
      </c>
      <c r="B72" s="1" t="s">
        <v>265</v>
      </c>
      <c r="C72" s="13" t="s">
        <v>32</v>
      </c>
      <c r="D72" s="13">
        <v>1</v>
      </c>
      <c r="E72" s="13" t="s">
        <v>266</v>
      </c>
      <c r="F72" s="14">
        <v>45778</v>
      </c>
      <c r="G72" s="327">
        <v>3000000</v>
      </c>
      <c r="H72" s="13">
        <v>4</v>
      </c>
      <c r="I72" s="13">
        <v>90</v>
      </c>
      <c r="J72" s="134">
        <v>449039</v>
      </c>
      <c r="K72" s="13">
        <v>500</v>
      </c>
      <c r="L72" s="1" t="s">
        <v>177</v>
      </c>
      <c r="M72" s="1" t="s">
        <v>268</v>
      </c>
    </row>
    <row r="73" spans="1:13" ht="72.75" customHeight="1" x14ac:dyDescent="0.25">
      <c r="A73" s="11" t="s">
        <v>247</v>
      </c>
      <c r="B73" s="1" t="s">
        <v>269</v>
      </c>
      <c r="C73" s="13" t="s">
        <v>32</v>
      </c>
      <c r="D73" s="13">
        <v>1</v>
      </c>
      <c r="E73" s="13" t="s">
        <v>266</v>
      </c>
      <c r="F73" s="14">
        <v>45748</v>
      </c>
      <c r="G73" s="327">
        <v>1500000</v>
      </c>
      <c r="H73" s="13">
        <v>4</v>
      </c>
      <c r="I73" s="13">
        <v>90</v>
      </c>
      <c r="J73" s="134">
        <v>449049</v>
      </c>
      <c r="K73" s="13">
        <v>500</v>
      </c>
      <c r="L73" s="1" t="s">
        <v>177</v>
      </c>
      <c r="M73" s="1" t="s">
        <v>268</v>
      </c>
    </row>
    <row r="74" spans="1:13" ht="47.25" customHeight="1" x14ac:dyDescent="0.25">
      <c r="A74" s="11" t="s">
        <v>247</v>
      </c>
      <c r="B74" s="1" t="s">
        <v>270</v>
      </c>
      <c r="C74" s="13" t="s">
        <v>32</v>
      </c>
      <c r="D74" s="13">
        <v>1</v>
      </c>
      <c r="E74" s="13" t="s">
        <v>266</v>
      </c>
      <c r="F74" s="14">
        <v>45778</v>
      </c>
      <c r="G74" s="164">
        <v>670000</v>
      </c>
      <c r="H74" s="13">
        <v>4</v>
      </c>
      <c r="I74" s="13">
        <v>90</v>
      </c>
      <c r="J74" s="134">
        <v>449049</v>
      </c>
      <c r="K74" s="13">
        <v>500</v>
      </c>
      <c r="L74" s="1" t="s">
        <v>177</v>
      </c>
      <c r="M74" s="1" t="s">
        <v>268</v>
      </c>
    </row>
    <row r="75" spans="1:13" ht="47.25" x14ac:dyDescent="0.25">
      <c r="A75" s="11" t="s">
        <v>247</v>
      </c>
      <c r="B75" s="1" t="s">
        <v>271</v>
      </c>
      <c r="C75" s="13" t="s">
        <v>32</v>
      </c>
      <c r="D75" s="13">
        <v>1</v>
      </c>
      <c r="E75" s="13" t="s">
        <v>266</v>
      </c>
      <c r="F75" s="14">
        <v>45717</v>
      </c>
      <c r="G75" s="164">
        <v>1536484.76469214</v>
      </c>
      <c r="H75" s="13">
        <v>4</v>
      </c>
      <c r="I75" s="13">
        <v>90</v>
      </c>
      <c r="J75" s="134">
        <v>449051</v>
      </c>
      <c r="K75" s="13">
        <v>500</v>
      </c>
      <c r="L75" s="1" t="s">
        <v>177</v>
      </c>
      <c r="M75" s="1" t="s">
        <v>272</v>
      </c>
    </row>
    <row r="76" spans="1:13" ht="96.75" customHeight="1" thickBot="1" x14ac:dyDescent="0.3">
      <c r="A76" s="228" t="s">
        <v>247</v>
      </c>
      <c r="B76" s="339" t="s">
        <v>287</v>
      </c>
      <c r="C76" s="230" t="s">
        <v>288</v>
      </c>
      <c r="D76" s="230" t="s">
        <v>289</v>
      </c>
      <c r="E76" s="231" t="s">
        <v>266</v>
      </c>
      <c r="F76" s="231">
        <v>2026</v>
      </c>
      <c r="G76" s="232">
        <v>25894807.609999999</v>
      </c>
      <c r="H76" s="251">
        <v>4</v>
      </c>
      <c r="I76" s="230">
        <v>90</v>
      </c>
      <c r="J76" s="242">
        <v>449049</v>
      </c>
      <c r="K76" s="251">
        <v>500</v>
      </c>
      <c r="L76" s="234" t="s">
        <v>292</v>
      </c>
      <c r="M76" s="231" t="s">
        <v>290</v>
      </c>
    </row>
    <row r="77" spans="1:13" ht="157.5" x14ac:dyDescent="0.25">
      <c r="A77" s="235" t="s">
        <v>247</v>
      </c>
      <c r="B77" s="341" t="s">
        <v>303</v>
      </c>
      <c r="C77" s="337" t="s">
        <v>304</v>
      </c>
      <c r="D77" s="230"/>
      <c r="E77" s="231" t="s">
        <v>133</v>
      </c>
      <c r="F77" s="231">
        <v>2026</v>
      </c>
      <c r="G77" s="232">
        <v>800000</v>
      </c>
      <c r="H77" s="230">
        <v>3</v>
      </c>
      <c r="I77" s="230">
        <v>90</v>
      </c>
      <c r="J77" s="242">
        <v>339037</v>
      </c>
      <c r="K77" s="233">
        <v>759</v>
      </c>
      <c r="L77" s="234" t="s">
        <v>138</v>
      </c>
      <c r="M77" s="231"/>
    </row>
    <row r="78" spans="1:13" ht="77.25" customHeight="1" thickBot="1" x14ac:dyDescent="0.3">
      <c r="A78" s="223" t="s">
        <v>247</v>
      </c>
      <c r="B78" s="342" t="s">
        <v>303</v>
      </c>
      <c r="C78" s="338" t="s">
        <v>32</v>
      </c>
      <c r="D78" s="201"/>
      <c r="E78" s="202" t="s">
        <v>306</v>
      </c>
      <c r="F78" s="202">
        <v>2026</v>
      </c>
      <c r="G78" s="213">
        <v>100000</v>
      </c>
      <c r="H78" s="201">
        <v>3</v>
      </c>
      <c r="I78" s="201">
        <v>90</v>
      </c>
      <c r="J78" s="243">
        <v>339037</v>
      </c>
      <c r="K78" s="201">
        <v>500</v>
      </c>
      <c r="L78" s="204" t="s">
        <v>138</v>
      </c>
      <c r="M78" s="202"/>
    </row>
    <row r="79" spans="1:13" ht="77.25" customHeight="1" x14ac:dyDescent="0.25">
      <c r="A79" s="223" t="s">
        <v>247</v>
      </c>
      <c r="B79" s="340" t="s">
        <v>324</v>
      </c>
      <c r="C79" s="201" t="s">
        <v>32</v>
      </c>
      <c r="D79" s="201"/>
      <c r="E79" s="202" t="s">
        <v>133</v>
      </c>
      <c r="F79" s="202">
        <v>2026</v>
      </c>
      <c r="G79" s="335">
        <v>100000000</v>
      </c>
      <c r="H79" s="201">
        <v>4</v>
      </c>
      <c r="I79" s="201">
        <v>90</v>
      </c>
      <c r="J79" s="243">
        <v>449051</v>
      </c>
      <c r="K79" s="201">
        <v>500</v>
      </c>
      <c r="L79" s="204" t="s">
        <v>325</v>
      </c>
      <c r="M79" s="202"/>
    </row>
    <row r="80" spans="1:13" ht="145.5" customHeight="1" x14ac:dyDescent="0.25">
      <c r="A80" s="2" t="s">
        <v>247</v>
      </c>
      <c r="B80" s="236" t="s">
        <v>307</v>
      </c>
      <c r="C80" s="230" t="s">
        <v>32</v>
      </c>
      <c r="D80" s="230"/>
      <c r="E80" s="231" t="s">
        <v>249</v>
      </c>
      <c r="F80" s="231">
        <v>2026</v>
      </c>
      <c r="G80" s="335">
        <v>1500000</v>
      </c>
      <c r="H80" s="230">
        <v>3</v>
      </c>
      <c r="I80" s="230">
        <v>90</v>
      </c>
      <c r="J80" s="242">
        <v>339037</v>
      </c>
      <c r="K80" s="230">
        <v>500</v>
      </c>
      <c r="L80" s="343" t="s">
        <v>177</v>
      </c>
      <c r="M80" s="231"/>
    </row>
    <row r="81" spans="1:18" ht="73.5" customHeight="1" x14ac:dyDescent="0.25">
      <c r="A81" s="2" t="s">
        <v>247</v>
      </c>
      <c r="B81" s="236" t="s">
        <v>326</v>
      </c>
      <c r="C81" s="230" t="s">
        <v>32</v>
      </c>
      <c r="D81" s="230">
        <v>2</v>
      </c>
      <c r="E81" s="231" t="s">
        <v>249</v>
      </c>
      <c r="F81" s="231">
        <v>2026</v>
      </c>
      <c r="G81" s="335">
        <v>400000</v>
      </c>
      <c r="H81" s="230">
        <v>4</v>
      </c>
      <c r="I81" s="230">
        <v>90</v>
      </c>
      <c r="J81" s="336" t="s">
        <v>328</v>
      </c>
      <c r="K81" s="230"/>
      <c r="L81" s="343" t="s">
        <v>177</v>
      </c>
      <c r="M81" s="231"/>
    </row>
    <row r="82" spans="1:18" ht="62.25" customHeight="1" x14ac:dyDescent="0.25">
      <c r="A82" s="2" t="s">
        <v>247</v>
      </c>
      <c r="B82" s="236" t="s">
        <v>327</v>
      </c>
      <c r="C82" s="230" t="s">
        <v>32</v>
      </c>
      <c r="D82" s="230">
        <v>2</v>
      </c>
      <c r="E82" s="231" t="s">
        <v>249</v>
      </c>
      <c r="F82" s="231">
        <v>2026</v>
      </c>
      <c r="G82" s="335">
        <v>600000</v>
      </c>
      <c r="H82" s="230">
        <v>3</v>
      </c>
      <c r="I82" s="230"/>
      <c r="J82" s="242" t="s">
        <v>44</v>
      </c>
      <c r="K82" s="230"/>
      <c r="L82" s="343" t="s">
        <v>177</v>
      </c>
      <c r="M82" s="231"/>
    </row>
    <row r="83" spans="1:18" ht="59.25" customHeight="1" x14ac:dyDescent="0.25">
      <c r="A83" s="11" t="s">
        <v>247</v>
      </c>
      <c r="B83" s="1" t="s">
        <v>305</v>
      </c>
      <c r="C83" s="13" t="s">
        <v>32</v>
      </c>
      <c r="D83" s="13">
        <v>1</v>
      </c>
      <c r="E83" s="13" t="s">
        <v>266</v>
      </c>
      <c r="F83" s="14">
        <v>45717</v>
      </c>
      <c r="G83" s="164">
        <v>206040</v>
      </c>
      <c r="H83" s="13">
        <v>4</v>
      </c>
      <c r="I83" s="13">
        <v>90</v>
      </c>
      <c r="J83" s="134">
        <v>449051</v>
      </c>
      <c r="K83" s="13">
        <v>500</v>
      </c>
      <c r="L83" s="1" t="s">
        <v>177</v>
      </c>
      <c r="M83" s="1" t="s">
        <v>274</v>
      </c>
      <c r="P83" t="s">
        <v>329</v>
      </c>
      <c r="Q83">
        <v>4</v>
      </c>
      <c r="R83" s="224">
        <f>SUM(G69+G71+G72+G73+G74+G75+G76+G79+G81+G83)</f>
        <v>148257332.37469214</v>
      </c>
    </row>
    <row r="84" spans="1:18" ht="21" x14ac:dyDescent="0.25">
      <c r="A84" s="166" t="s">
        <v>275</v>
      </c>
      <c r="B84" s="167"/>
      <c r="C84" s="167"/>
      <c r="D84" s="167"/>
      <c r="E84" s="167"/>
      <c r="F84" s="167"/>
      <c r="G84" s="168">
        <f>SUM(G7:G83)</f>
        <v>165836291.97469214</v>
      </c>
      <c r="H84" s="167"/>
      <c r="I84" s="167"/>
      <c r="J84" s="167"/>
      <c r="K84" s="167"/>
      <c r="L84" s="167"/>
      <c r="M84" s="167"/>
    </row>
    <row r="85" spans="1:18" x14ac:dyDescent="0.25">
      <c r="G85" s="344">
        <f>SUM(G7:G83)</f>
        <v>165836291.97469214</v>
      </c>
      <c r="H85" s="345" t="s">
        <v>310</v>
      </c>
      <c r="P85" t="s">
        <v>295</v>
      </c>
      <c r="Q85">
        <v>3</v>
      </c>
      <c r="R85" s="224">
        <f>SUM(G7+G8+G9+G10+G11+G12+G13+G14+G15+G16+G17+G18+G19+G20+G22+G23+G24+G25+G26+G29+G30+G31+G32+G33+G34+G35+G36+G37+G38+G39+G40+G41+G42+G43+G44+G45+G46+G47+G48+G49+G50+G51+G52+G53+G54+G55+G56+G57+G58+G59+G60+G61+G61+G62+G63+G64+G65+G66+G67+G68+G70+G77+G78+G80+G82)</f>
        <v>18513959.600000001</v>
      </c>
    </row>
    <row r="86" spans="1:18" x14ac:dyDescent="0.25">
      <c r="G86" s="346">
        <v>18513959.600000001</v>
      </c>
      <c r="H86" s="345" t="s">
        <v>331</v>
      </c>
    </row>
    <row r="87" spans="1:18" x14ac:dyDescent="0.25">
      <c r="G87" s="344">
        <f>G85-G86</f>
        <v>147322332.37469214</v>
      </c>
      <c r="H87" s="345" t="s">
        <v>330</v>
      </c>
    </row>
  </sheetData>
  <autoFilter ref="A5:M84" xr:uid="{0FA416C8-74F3-4BBD-A967-21ED91B54D09}">
    <filterColumn colId="7" showButton="0"/>
    <filterColumn colId="8" showButton="0"/>
  </autoFilter>
  <mergeCells count="17">
    <mergeCell ref="N1:Y1"/>
    <mergeCell ref="A2:M2"/>
    <mergeCell ref="B3:E3"/>
    <mergeCell ref="F3:M4"/>
    <mergeCell ref="B4:E4"/>
    <mergeCell ref="K5:K6"/>
    <mergeCell ref="L5:L6"/>
    <mergeCell ref="M5:M6"/>
    <mergeCell ref="F5:F6"/>
    <mergeCell ref="A1:M1"/>
    <mergeCell ref="A5:A6"/>
    <mergeCell ref="B5:B6"/>
    <mergeCell ref="C5:C6"/>
    <mergeCell ref="D5:D6"/>
    <mergeCell ref="E5:E6"/>
    <mergeCell ref="G5:G6"/>
    <mergeCell ref="H5:J5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14" fitToWidth="0" orientation="landscape" blackAndWhite="1" r:id="rId1"/>
  <rowBreaks count="1" manualBreakCount="1">
    <brk id="39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E236-72BC-4111-AB3A-DAE09096C022}">
  <sheetPr>
    <pageSetUpPr fitToPage="1"/>
  </sheetPr>
  <dimension ref="A1:J22"/>
  <sheetViews>
    <sheetView topLeftCell="A17" workbookViewId="0">
      <selection activeCell="A2" sqref="A2:J21"/>
    </sheetView>
  </sheetViews>
  <sheetFormatPr defaultRowHeight="15" x14ac:dyDescent="0.25"/>
  <cols>
    <col min="1" max="1" width="21.42578125" customWidth="1"/>
    <col min="2" max="2" width="23.5703125" customWidth="1"/>
    <col min="3" max="3" width="19.7109375" customWidth="1"/>
    <col min="4" max="4" width="22.7109375" customWidth="1"/>
    <col min="5" max="5" width="27.7109375" customWidth="1"/>
    <col min="6" max="6" width="25.42578125" customWidth="1"/>
    <col min="7" max="7" width="21.42578125" customWidth="1"/>
    <col min="8" max="8" width="28.42578125" customWidth="1"/>
    <col min="9" max="9" width="21.140625" customWidth="1"/>
    <col min="10" max="10" width="27.5703125" customWidth="1"/>
  </cols>
  <sheetData>
    <row r="1" spans="1:10" ht="75" x14ac:dyDescent="0.25">
      <c r="A1" s="9" t="s">
        <v>0</v>
      </c>
      <c r="B1" s="9" t="s">
        <v>1</v>
      </c>
      <c r="C1" s="9" t="s">
        <v>2</v>
      </c>
      <c r="D1" s="123" t="s">
        <v>3</v>
      </c>
      <c r="E1" s="9" t="s">
        <v>4</v>
      </c>
      <c r="F1" s="9" t="s">
        <v>178</v>
      </c>
      <c r="G1" s="10" t="s">
        <v>179</v>
      </c>
      <c r="H1" s="9" t="s">
        <v>7</v>
      </c>
      <c r="I1" s="9" t="s">
        <v>8</v>
      </c>
      <c r="J1" s="9" t="s">
        <v>9</v>
      </c>
    </row>
    <row r="2" spans="1:10" ht="47.25" x14ac:dyDescent="0.25">
      <c r="A2" s="124" t="s">
        <v>10</v>
      </c>
      <c r="B2" s="12" t="s">
        <v>180</v>
      </c>
      <c r="C2" s="125" t="s">
        <v>181</v>
      </c>
      <c r="D2" s="126">
        <v>2500</v>
      </c>
      <c r="E2" s="17" t="s">
        <v>137</v>
      </c>
      <c r="F2" s="127">
        <v>46023</v>
      </c>
      <c r="G2" s="128">
        <v>65000</v>
      </c>
      <c r="H2" s="129" t="s">
        <v>44</v>
      </c>
      <c r="I2" s="104" t="s">
        <v>19</v>
      </c>
      <c r="J2" s="12" t="s">
        <v>182</v>
      </c>
    </row>
    <row r="3" spans="1:10" ht="47.25" x14ac:dyDescent="0.25">
      <c r="A3" s="124" t="s">
        <v>10</v>
      </c>
      <c r="B3" s="12" t="s">
        <v>183</v>
      </c>
      <c r="C3" s="125" t="s">
        <v>184</v>
      </c>
      <c r="D3" s="126">
        <v>190000</v>
      </c>
      <c r="E3" s="17" t="s">
        <v>137</v>
      </c>
      <c r="F3" s="127">
        <v>46023</v>
      </c>
      <c r="G3" s="128">
        <v>170700</v>
      </c>
      <c r="H3" s="129" t="s">
        <v>44</v>
      </c>
      <c r="I3" s="104" t="s">
        <v>19</v>
      </c>
      <c r="J3" s="12" t="s">
        <v>185</v>
      </c>
    </row>
    <row r="4" spans="1:10" ht="63" x14ac:dyDescent="0.25">
      <c r="A4" s="124" t="s">
        <v>10</v>
      </c>
      <c r="B4" s="12" t="s">
        <v>186</v>
      </c>
      <c r="C4" s="125" t="s">
        <v>32</v>
      </c>
      <c r="D4" s="103">
        <v>1</v>
      </c>
      <c r="E4" s="17" t="s">
        <v>137</v>
      </c>
      <c r="F4" s="130">
        <v>46252</v>
      </c>
      <c r="G4" s="131">
        <v>28000</v>
      </c>
      <c r="H4" s="132" t="s">
        <v>140</v>
      </c>
      <c r="I4" s="104" t="s">
        <v>86</v>
      </c>
      <c r="J4" s="16" t="s">
        <v>187</v>
      </c>
    </row>
    <row r="5" spans="1:10" ht="47.25" x14ac:dyDescent="0.25">
      <c r="A5" s="124" t="s">
        <v>10</v>
      </c>
      <c r="B5" s="12" t="s">
        <v>188</v>
      </c>
      <c r="C5" s="125" t="s">
        <v>189</v>
      </c>
      <c r="D5" s="6">
        <v>14</v>
      </c>
      <c r="E5" s="17" t="s">
        <v>137</v>
      </c>
      <c r="F5" s="127">
        <v>46039</v>
      </c>
      <c r="G5" s="133">
        <v>7500</v>
      </c>
      <c r="H5" s="134" t="s">
        <v>44</v>
      </c>
      <c r="I5" s="16" t="s">
        <v>15</v>
      </c>
      <c r="J5" s="16" t="s">
        <v>190</v>
      </c>
    </row>
    <row r="6" spans="1:10" ht="94.5" x14ac:dyDescent="0.25">
      <c r="A6" s="124" t="s">
        <v>10</v>
      </c>
      <c r="B6" s="12" t="s">
        <v>191</v>
      </c>
      <c r="C6" s="135" t="s">
        <v>32</v>
      </c>
      <c r="D6" s="6">
        <v>1</v>
      </c>
      <c r="E6" s="17" t="s">
        <v>137</v>
      </c>
      <c r="F6" s="127">
        <v>46072</v>
      </c>
      <c r="G6" s="133">
        <v>12000</v>
      </c>
      <c r="H6" s="134" t="s">
        <v>44</v>
      </c>
      <c r="I6" s="16" t="s">
        <v>15</v>
      </c>
      <c r="J6" s="12" t="s">
        <v>192</v>
      </c>
    </row>
    <row r="7" spans="1:10" ht="47.25" x14ac:dyDescent="0.25">
      <c r="A7" s="124" t="s">
        <v>10</v>
      </c>
      <c r="B7" s="12" t="s">
        <v>193</v>
      </c>
      <c r="C7" s="135" t="s">
        <v>32</v>
      </c>
      <c r="D7" s="6">
        <v>1</v>
      </c>
      <c r="E7" s="17" t="s">
        <v>137</v>
      </c>
      <c r="F7" s="127">
        <v>46191</v>
      </c>
      <c r="G7" s="133">
        <v>60000</v>
      </c>
      <c r="H7" s="134" t="s">
        <v>140</v>
      </c>
      <c r="I7" s="104" t="s">
        <v>19</v>
      </c>
      <c r="J7" s="12" t="s">
        <v>194</v>
      </c>
    </row>
    <row r="8" spans="1:10" ht="94.5" x14ac:dyDescent="0.25">
      <c r="A8" s="124" t="s">
        <v>10</v>
      </c>
      <c r="B8" s="12" t="s">
        <v>195</v>
      </c>
      <c r="C8" s="135" t="s">
        <v>196</v>
      </c>
      <c r="D8" s="136">
        <v>11000</v>
      </c>
      <c r="E8" s="17" t="s">
        <v>137</v>
      </c>
      <c r="F8" s="127">
        <v>46293</v>
      </c>
      <c r="G8" s="133">
        <v>80850</v>
      </c>
      <c r="H8" s="134" t="s">
        <v>14</v>
      </c>
      <c r="I8" s="16" t="s">
        <v>197</v>
      </c>
      <c r="J8" s="12" t="s">
        <v>198</v>
      </c>
    </row>
    <row r="9" spans="1:10" ht="47.25" x14ac:dyDescent="0.25">
      <c r="A9" s="124" t="s">
        <v>10</v>
      </c>
      <c r="B9" s="12" t="s">
        <v>199</v>
      </c>
      <c r="C9" s="135" t="s">
        <v>32</v>
      </c>
      <c r="D9" s="6">
        <v>195</v>
      </c>
      <c r="E9" s="17" t="s">
        <v>137</v>
      </c>
      <c r="F9" s="127">
        <v>47549</v>
      </c>
      <c r="G9" s="133">
        <v>30000</v>
      </c>
      <c r="H9" s="134" t="s">
        <v>200</v>
      </c>
      <c r="I9" s="16" t="s">
        <v>201</v>
      </c>
      <c r="J9" s="1" t="s">
        <v>202</v>
      </c>
    </row>
    <row r="10" spans="1:10" ht="31.5" x14ac:dyDescent="0.25">
      <c r="A10" s="124" t="s">
        <v>10</v>
      </c>
      <c r="B10" s="12" t="s">
        <v>203</v>
      </c>
      <c r="C10" s="133" t="s">
        <v>32</v>
      </c>
      <c r="D10" s="103">
        <v>1</v>
      </c>
      <c r="E10" s="137" t="s">
        <v>137</v>
      </c>
      <c r="F10" s="127">
        <v>46049</v>
      </c>
      <c r="G10" s="133">
        <v>18000</v>
      </c>
      <c r="H10" s="134" t="s">
        <v>33</v>
      </c>
      <c r="I10" s="16" t="s">
        <v>204</v>
      </c>
      <c r="J10" s="12" t="s">
        <v>205</v>
      </c>
    </row>
    <row r="11" spans="1:10" ht="47.25" x14ac:dyDescent="0.25">
      <c r="A11" s="124" t="s">
        <v>206</v>
      </c>
      <c r="B11" s="12" t="s">
        <v>207</v>
      </c>
      <c r="C11" s="125" t="s">
        <v>208</v>
      </c>
      <c r="D11" s="6">
        <v>4</v>
      </c>
      <c r="E11" s="137" t="s">
        <v>137</v>
      </c>
      <c r="F11" s="127">
        <v>46327</v>
      </c>
      <c r="G11" s="133">
        <v>630000</v>
      </c>
      <c r="H11" s="134" t="s">
        <v>139</v>
      </c>
      <c r="I11" s="16" t="s">
        <v>209</v>
      </c>
      <c r="J11" s="12" t="s">
        <v>210</v>
      </c>
    </row>
    <row r="12" spans="1:10" ht="126" x14ac:dyDescent="0.25">
      <c r="A12" s="124" t="s">
        <v>211</v>
      </c>
      <c r="B12" s="12" t="s">
        <v>212</v>
      </c>
      <c r="C12" s="125" t="s">
        <v>32</v>
      </c>
      <c r="D12" s="103">
        <v>1</v>
      </c>
      <c r="E12" s="137" t="s">
        <v>137</v>
      </c>
      <c r="F12" s="127">
        <v>46364</v>
      </c>
      <c r="G12" s="133">
        <v>330000</v>
      </c>
      <c r="H12" s="134" t="s">
        <v>139</v>
      </c>
      <c r="I12" s="16" t="s">
        <v>213</v>
      </c>
      <c r="J12" s="12" t="s">
        <v>214</v>
      </c>
    </row>
    <row r="13" spans="1:10" ht="47.25" x14ac:dyDescent="0.25">
      <c r="A13" s="124" t="s">
        <v>10</v>
      </c>
      <c r="B13" s="12" t="s">
        <v>215</v>
      </c>
      <c r="C13" s="125" t="s">
        <v>32</v>
      </c>
      <c r="D13" s="103">
        <v>24</v>
      </c>
      <c r="E13" s="137" t="s">
        <v>137</v>
      </c>
      <c r="F13" s="127">
        <v>46209</v>
      </c>
      <c r="G13" s="15">
        <v>1000</v>
      </c>
      <c r="H13" s="134" t="s">
        <v>44</v>
      </c>
      <c r="I13" s="104" t="s">
        <v>216</v>
      </c>
      <c r="J13" s="12" t="s">
        <v>217</v>
      </c>
    </row>
    <row r="14" spans="1:10" ht="110.25" x14ac:dyDescent="0.25">
      <c r="A14" s="124" t="s">
        <v>10</v>
      </c>
      <c r="B14" s="12" t="s">
        <v>218</v>
      </c>
      <c r="C14" s="125" t="s">
        <v>32</v>
      </c>
      <c r="D14" s="6">
        <v>1</v>
      </c>
      <c r="E14" s="137" t="s">
        <v>137</v>
      </c>
      <c r="F14" s="127">
        <v>46121</v>
      </c>
      <c r="G14" s="15">
        <v>200000</v>
      </c>
      <c r="H14" s="134" t="s">
        <v>140</v>
      </c>
      <c r="I14" s="104" t="s">
        <v>19</v>
      </c>
      <c r="J14" s="12" t="s">
        <v>219</v>
      </c>
    </row>
    <row r="15" spans="1:10" ht="141.75" x14ac:dyDescent="0.25">
      <c r="A15" s="124" t="s">
        <v>10</v>
      </c>
      <c r="B15" s="12" t="s">
        <v>220</v>
      </c>
      <c r="C15" s="125" t="s">
        <v>32</v>
      </c>
      <c r="D15" s="103">
        <v>1</v>
      </c>
      <c r="E15" s="137" t="s">
        <v>137</v>
      </c>
      <c r="F15" s="127">
        <v>45767</v>
      </c>
      <c r="G15" s="15">
        <v>7000</v>
      </c>
      <c r="H15" s="134" t="s">
        <v>44</v>
      </c>
      <c r="I15" s="104" t="s">
        <v>221</v>
      </c>
      <c r="J15" s="12" t="s">
        <v>222</v>
      </c>
    </row>
    <row r="16" spans="1:10" ht="63" x14ac:dyDescent="0.25">
      <c r="A16" s="124" t="s">
        <v>10</v>
      </c>
      <c r="B16" s="12" t="s">
        <v>223</v>
      </c>
      <c r="C16" s="125" t="s">
        <v>32</v>
      </c>
      <c r="D16" s="103">
        <v>1</v>
      </c>
      <c r="E16" s="137" t="s">
        <v>137</v>
      </c>
      <c r="F16" s="127">
        <v>46254</v>
      </c>
      <c r="G16" s="15">
        <v>35300</v>
      </c>
      <c r="H16" s="134" t="s">
        <v>140</v>
      </c>
      <c r="I16" s="104" t="s">
        <v>86</v>
      </c>
      <c r="J16" s="12" t="s">
        <v>224</v>
      </c>
    </row>
    <row r="17" spans="1:10" ht="47.25" x14ac:dyDescent="0.25">
      <c r="A17" s="124" t="s">
        <v>239</v>
      </c>
      <c r="B17" s="12" t="s">
        <v>225</v>
      </c>
      <c r="C17" s="125" t="s">
        <v>189</v>
      </c>
      <c r="D17" s="103">
        <v>1</v>
      </c>
      <c r="E17" s="6" t="s">
        <v>137</v>
      </c>
      <c r="F17" s="127">
        <v>46365</v>
      </c>
      <c r="G17" s="138">
        <v>125</v>
      </c>
      <c r="H17" s="134" t="s">
        <v>44</v>
      </c>
      <c r="I17" s="12" t="s">
        <v>226</v>
      </c>
      <c r="J17" s="12" t="s">
        <v>227</v>
      </c>
    </row>
    <row r="18" spans="1:10" ht="47.25" x14ac:dyDescent="0.25">
      <c r="A18" s="124" t="s">
        <v>239</v>
      </c>
      <c r="B18" s="12" t="s">
        <v>225</v>
      </c>
      <c r="C18" s="125" t="s">
        <v>189</v>
      </c>
      <c r="D18" s="103">
        <v>1</v>
      </c>
      <c r="E18" s="6" t="s">
        <v>137</v>
      </c>
      <c r="F18" s="127">
        <v>46369</v>
      </c>
      <c r="G18" s="138">
        <v>315</v>
      </c>
      <c r="H18" s="134" t="s">
        <v>44</v>
      </c>
      <c r="I18" s="12" t="s">
        <v>226</v>
      </c>
      <c r="J18" s="12" t="s">
        <v>227</v>
      </c>
    </row>
    <row r="19" spans="1:10" ht="189" x14ac:dyDescent="0.25">
      <c r="A19" s="124" t="s">
        <v>10</v>
      </c>
      <c r="B19" s="12" t="s">
        <v>228</v>
      </c>
      <c r="C19" s="139" t="s">
        <v>229</v>
      </c>
      <c r="D19" s="5">
        <v>42000</v>
      </c>
      <c r="E19" s="103" t="s">
        <v>137</v>
      </c>
      <c r="F19" s="127">
        <v>46785</v>
      </c>
      <c r="G19" s="15">
        <v>25000</v>
      </c>
      <c r="H19" s="134" t="s">
        <v>33</v>
      </c>
      <c r="I19" s="104" t="s">
        <v>204</v>
      </c>
      <c r="J19" s="12" t="s">
        <v>230</v>
      </c>
    </row>
    <row r="20" spans="1:10" ht="126" x14ac:dyDescent="0.25">
      <c r="A20" s="124" t="s">
        <v>10</v>
      </c>
      <c r="B20" s="27" t="s">
        <v>231</v>
      </c>
      <c r="C20" s="140" t="s">
        <v>232</v>
      </c>
      <c r="D20" s="141">
        <v>4</v>
      </c>
      <c r="E20" s="103" t="s">
        <v>137</v>
      </c>
      <c r="F20" s="127">
        <v>46063</v>
      </c>
      <c r="G20" s="31">
        <v>270000</v>
      </c>
      <c r="H20" s="142"/>
      <c r="I20" s="104" t="s">
        <v>19</v>
      </c>
      <c r="J20" s="27" t="s">
        <v>233</v>
      </c>
    </row>
    <row r="21" spans="1:10" ht="79.5" thickBot="1" x14ac:dyDescent="0.3">
      <c r="A21" s="143" t="s">
        <v>238</v>
      </c>
      <c r="B21" s="144" t="s">
        <v>234</v>
      </c>
      <c r="C21" s="145" t="s">
        <v>32</v>
      </c>
      <c r="D21" s="28">
        <v>1</v>
      </c>
      <c r="E21" s="146" t="s">
        <v>69</v>
      </c>
      <c r="F21" s="130">
        <v>46023</v>
      </c>
      <c r="G21" s="31">
        <v>15000</v>
      </c>
      <c r="H21" s="28" t="s">
        <v>44</v>
      </c>
      <c r="I21" s="147" t="s">
        <v>235</v>
      </c>
      <c r="J21" s="144" t="s">
        <v>236</v>
      </c>
    </row>
    <row r="22" spans="1:10" ht="15.75" thickBot="1" x14ac:dyDescent="0.3">
      <c r="A22" s="465" t="s">
        <v>237</v>
      </c>
      <c r="B22" s="465"/>
      <c r="C22" s="465"/>
      <c r="D22" s="465"/>
      <c r="E22" s="465"/>
      <c r="F22" s="465"/>
      <c r="G22" s="148">
        <f>SUM(G2:G21)</f>
        <v>1985790</v>
      </c>
      <c r="H22" s="466"/>
      <c r="I22" s="467"/>
      <c r="J22" s="467"/>
    </row>
  </sheetData>
  <mergeCells count="2">
    <mergeCell ref="A22:F22"/>
    <mergeCell ref="H22:J22"/>
  </mergeCells>
  <pageMargins left="0.25" right="0.25" top="0.75" bottom="0.75" header="0.3" footer="0.3"/>
  <pageSetup paperSize="9" scale="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73DF-608F-48E9-9B13-D93576752C9B}">
  <dimension ref="A1:Y104"/>
  <sheetViews>
    <sheetView topLeftCell="A79" zoomScaleNormal="100" zoomScaleSheetLayoutView="100" workbookViewId="0">
      <selection activeCell="M91" sqref="M91"/>
    </sheetView>
  </sheetViews>
  <sheetFormatPr defaultRowHeight="15" x14ac:dyDescent="0.25"/>
  <cols>
    <col min="1" max="1" width="16.42578125" customWidth="1"/>
    <col min="2" max="2" width="38.5703125" customWidth="1"/>
    <col min="3" max="3" width="16.85546875" customWidth="1"/>
    <col min="4" max="4" width="13.140625" customWidth="1"/>
    <col min="5" max="5" width="15.5703125" customWidth="1"/>
    <col min="6" max="6" width="20.42578125" customWidth="1"/>
    <col min="7" max="7" width="19.28515625" customWidth="1"/>
    <col min="8" max="8" width="16.42578125" customWidth="1"/>
    <col min="9" max="9" width="16.85546875" customWidth="1"/>
    <col min="10" max="10" width="17" customWidth="1"/>
    <col min="11" max="11" width="17.28515625" customWidth="1"/>
    <col min="12" max="12" width="18" customWidth="1"/>
    <col min="13" max="13" width="36.85546875" customWidth="1"/>
    <col min="14" max="14" width="8.7109375" hidden="1" customWidth="1"/>
    <col min="16" max="16" width="20.85546875" customWidth="1"/>
    <col min="17" max="17" width="18" customWidth="1"/>
    <col min="18" max="18" width="13.7109375" customWidth="1"/>
    <col min="19" max="19" width="16.140625" customWidth="1"/>
    <col min="20" max="20" width="13.5703125" customWidth="1"/>
    <col min="21" max="21" width="20" customWidth="1"/>
    <col min="22" max="22" width="17.7109375" customWidth="1"/>
    <col min="23" max="75" width="0" hidden="1" customWidth="1"/>
  </cols>
  <sheetData>
    <row r="1" spans="1:25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</row>
    <row r="2" spans="1:25" ht="9.75" customHeigh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58.5" customHeight="1" x14ac:dyDescent="0.25">
      <c r="A3" s="219" t="s">
        <v>170</v>
      </c>
      <c r="B3" s="497" t="s">
        <v>171</v>
      </c>
      <c r="C3" s="497"/>
      <c r="D3" s="497"/>
      <c r="E3" s="497"/>
      <c r="F3" s="508">
        <f>G45+G46</f>
        <v>440</v>
      </c>
      <c r="G3" s="498"/>
      <c r="H3" s="498"/>
      <c r="I3" s="498"/>
      <c r="J3" s="498"/>
      <c r="K3" s="498"/>
      <c r="L3" s="498"/>
      <c r="M3" s="498"/>
      <c r="N3" s="191"/>
      <c r="O3" s="315"/>
      <c r="P3" s="316" t="s">
        <v>314</v>
      </c>
      <c r="Q3" s="316" t="s">
        <v>315</v>
      </c>
      <c r="R3" s="316" t="s">
        <v>316</v>
      </c>
      <c r="S3" s="316" t="s">
        <v>317</v>
      </c>
      <c r="T3" s="316" t="s">
        <v>318</v>
      </c>
      <c r="U3" s="316" t="s">
        <v>319</v>
      </c>
      <c r="V3" s="316" t="s">
        <v>320</v>
      </c>
      <c r="W3" s="191"/>
      <c r="X3" s="191"/>
      <c r="Y3" s="191"/>
    </row>
    <row r="4" spans="1:25" ht="21" customHeight="1" x14ac:dyDescent="0.25">
      <c r="A4" s="411" t="s">
        <v>169</v>
      </c>
      <c r="B4" s="509" t="s">
        <v>172</v>
      </c>
      <c r="C4" s="509"/>
      <c r="D4" s="509"/>
      <c r="E4" s="509"/>
      <c r="F4" s="498"/>
      <c r="G4" s="498"/>
      <c r="H4" s="498"/>
      <c r="I4" s="498"/>
      <c r="J4" s="498"/>
      <c r="K4" s="498"/>
      <c r="L4" s="498"/>
      <c r="M4" s="498"/>
      <c r="N4" s="191"/>
      <c r="O4" s="248" t="s">
        <v>321</v>
      </c>
      <c r="P4" s="249">
        <v>11011194.27</v>
      </c>
      <c r="Q4" s="250">
        <v>1350000</v>
      </c>
      <c r="R4" s="246">
        <f ca="1">SUMIFS($F:$F,$I:$I,$P4,$L:$L,R$4)</f>
        <v>0</v>
      </c>
      <c r="S4" s="246">
        <f ca="1">SUMIFS($F:$F,$I:$I,$P4,$L:$L,S$4)</f>
        <v>0</v>
      </c>
      <c r="T4" s="246">
        <f ca="1">SUMIFS($F:$F,$I:$I,$P4,$L:$L,T$4)</f>
        <v>0</v>
      </c>
      <c r="U4" s="246">
        <f ca="1">SUMIFS($F:$F,$I:$I,$P4,$L:$L,U$4)</f>
        <v>0</v>
      </c>
      <c r="V4" s="246">
        <f ca="1">SUMIFS($F:$F,$I:$I,$P4,$L:$L,V$4)</f>
        <v>0</v>
      </c>
      <c r="W4" s="191"/>
      <c r="X4" s="191"/>
      <c r="Y4" s="191"/>
    </row>
    <row r="5" spans="1:25" ht="34.5" customHeight="1" x14ac:dyDescent="0.25">
      <c r="A5" s="507" t="s">
        <v>151</v>
      </c>
      <c r="B5" s="507" t="s">
        <v>152</v>
      </c>
      <c r="C5" s="506" t="s">
        <v>153</v>
      </c>
      <c r="D5" s="506" t="s">
        <v>173</v>
      </c>
      <c r="E5" s="506" t="s">
        <v>156</v>
      </c>
      <c r="F5" s="507" t="s">
        <v>157</v>
      </c>
      <c r="G5" s="506" t="s">
        <v>294</v>
      </c>
      <c r="H5" s="505" t="s">
        <v>175</v>
      </c>
      <c r="I5" s="505"/>
      <c r="J5" s="505"/>
      <c r="K5" s="506" t="s">
        <v>298</v>
      </c>
      <c r="L5" s="506" t="s">
        <v>176</v>
      </c>
      <c r="M5" s="507" t="s">
        <v>160</v>
      </c>
      <c r="N5" s="191"/>
      <c r="O5" s="248" t="s">
        <v>322</v>
      </c>
      <c r="P5" s="250"/>
      <c r="Q5" s="250"/>
      <c r="R5" s="246">
        <f ca="1">SUMIFS($F:$F,$I:$I,$P5,$L:$L,R$4)</f>
        <v>0</v>
      </c>
      <c r="S5" s="246">
        <f ca="1">SUMIFS($F:$F,$I:$I,$P5,$L:$L,S$4)</f>
        <v>0</v>
      </c>
      <c r="T5" s="249">
        <v>38497923.694692142</v>
      </c>
      <c r="U5" s="246">
        <f ca="1">SUMIFS($F:$F,$I:$I,$P5,$L:$L,U$4)</f>
        <v>0</v>
      </c>
      <c r="V5" s="246">
        <f ca="1">SUMIFS($F:$F,$I:$I,$P5,$L:$L,V$4)</f>
        <v>0</v>
      </c>
      <c r="W5" s="191"/>
      <c r="X5" s="191"/>
      <c r="Y5" s="191"/>
    </row>
    <row r="6" spans="1:25" ht="55.5" customHeight="1" x14ac:dyDescent="0.25">
      <c r="A6" s="507"/>
      <c r="B6" s="507"/>
      <c r="C6" s="506"/>
      <c r="D6" s="506"/>
      <c r="E6" s="506"/>
      <c r="F6" s="507"/>
      <c r="G6" s="506"/>
      <c r="H6" s="363" t="s">
        <v>295</v>
      </c>
      <c r="I6" s="363" t="s">
        <v>296</v>
      </c>
      <c r="J6" s="363" t="s">
        <v>297</v>
      </c>
      <c r="K6" s="506"/>
      <c r="L6" s="506"/>
      <c r="M6" s="507"/>
      <c r="N6" s="191"/>
      <c r="O6" s="248"/>
      <c r="P6" s="246"/>
      <c r="Q6" s="246"/>
      <c r="R6" s="246"/>
      <c r="S6" s="246"/>
      <c r="T6" s="246"/>
      <c r="U6" s="246"/>
      <c r="V6" s="246"/>
      <c r="W6" s="191"/>
      <c r="X6" s="191"/>
      <c r="Y6" s="191"/>
    </row>
    <row r="7" spans="1:25" ht="409.5" customHeight="1" x14ac:dyDescent="0.25">
      <c r="A7" s="364" t="s">
        <v>66</v>
      </c>
      <c r="B7" s="365" t="s">
        <v>67</v>
      </c>
      <c r="C7" s="366" t="s">
        <v>32</v>
      </c>
      <c r="D7" s="367">
        <v>27600</v>
      </c>
      <c r="E7" s="366" t="s">
        <v>69</v>
      </c>
      <c r="F7" s="368">
        <v>46023</v>
      </c>
      <c r="G7" s="369">
        <v>24200</v>
      </c>
      <c r="H7" s="366">
        <v>3</v>
      </c>
      <c r="I7" s="366">
        <v>90</v>
      </c>
      <c r="J7" s="366">
        <v>339032</v>
      </c>
      <c r="K7" s="366">
        <v>500</v>
      </c>
      <c r="L7" s="365" t="s">
        <v>177</v>
      </c>
      <c r="M7" s="365" t="s">
        <v>70</v>
      </c>
      <c r="N7" s="191"/>
      <c r="O7" s="248"/>
      <c r="P7" s="246"/>
      <c r="Q7" s="249"/>
      <c r="R7" s="246"/>
      <c r="S7" s="246"/>
      <c r="T7" s="246"/>
      <c r="U7" s="246"/>
      <c r="V7" s="246"/>
      <c r="W7" s="191"/>
      <c r="X7" s="191"/>
      <c r="Y7" s="191"/>
    </row>
    <row r="8" spans="1:25" ht="147.75" customHeight="1" x14ac:dyDescent="0.25">
      <c r="A8" s="364" t="s">
        <v>66</v>
      </c>
      <c r="B8" s="365" t="s">
        <v>71</v>
      </c>
      <c r="C8" s="366" t="s">
        <v>32</v>
      </c>
      <c r="D8" s="366" t="s">
        <v>72</v>
      </c>
      <c r="E8" s="366" t="s">
        <v>69</v>
      </c>
      <c r="F8" s="370">
        <v>46054</v>
      </c>
      <c r="G8" s="369">
        <v>19100</v>
      </c>
      <c r="H8" s="366">
        <v>3</v>
      </c>
      <c r="I8" s="366">
        <v>90</v>
      </c>
      <c r="J8" s="366">
        <v>339030</v>
      </c>
      <c r="K8" s="366">
        <v>500</v>
      </c>
      <c r="L8" s="365" t="s">
        <v>177</v>
      </c>
      <c r="M8" s="365" t="s">
        <v>70</v>
      </c>
      <c r="P8" s="224"/>
      <c r="Q8" s="224"/>
    </row>
    <row r="9" spans="1:25" ht="83.25" customHeight="1" x14ac:dyDescent="0.25">
      <c r="A9" s="364" t="s">
        <v>66</v>
      </c>
      <c r="B9" s="365" t="s">
        <v>74</v>
      </c>
      <c r="C9" s="366" t="s">
        <v>32</v>
      </c>
      <c r="D9" s="366">
        <v>4000</v>
      </c>
      <c r="E9" s="366" t="s">
        <v>69</v>
      </c>
      <c r="F9" s="370">
        <v>46054</v>
      </c>
      <c r="G9" s="369">
        <v>500</v>
      </c>
      <c r="H9" s="366">
        <v>3</v>
      </c>
      <c r="I9" s="366">
        <v>90</v>
      </c>
      <c r="J9" s="366">
        <v>339030</v>
      </c>
      <c r="K9" s="366">
        <v>500</v>
      </c>
      <c r="L9" s="365" t="s">
        <v>177</v>
      </c>
      <c r="M9" s="365" t="s">
        <v>70</v>
      </c>
    </row>
    <row r="10" spans="1:25" ht="210" customHeight="1" x14ac:dyDescent="0.25">
      <c r="A10" s="364" t="s">
        <v>66</v>
      </c>
      <c r="B10" s="365" t="s">
        <v>76</v>
      </c>
      <c r="C10" s="366" t="s">
        <v>32</v>
      </c>
      <c r="D10" s="366">
        <v>1600</v>
      </c>
      <c r="E10" s="366" t="s">
        <v>69</v>
      </c>
      <c r="F10" s="368">
        <v>46054</v>
      </c>
      <c r="G10" s="369">
        <v>11600</v>
      </c>
      <c r="H10" s="366">
        <v>3</v>
      </c>
      <c r="I10" s="366">
        <v>90</v>
      </c>
      <c r="J10" s="366">
        <v>339030</v>
      </c>
      <c r="K10" s="366">
        <v>500</v>
      </c>
      <c r="L10" s="365" t="s">
        <v>177</v>
      </c>
      <c r="M10" s="365" t="s">
        <v>70</v>
      </c>
    </row>
    <row r="11" spans="1:25" ht="70.5" customHeight="1" x14ac:dyDescent="0.25">
      <c r="A11" s="364" t="s">
        <v>66</v>
      </c>
      <c r="B11" s="365" t="s">
        <v>78</v>
      </c>
      <c r="C11" s="366" t="s">
        <v>79</v>
      </c>
      <c r="D11" s="366" t="s">
        <v>80</v>
      </c>
      <c r="E11" s="366" t="s">
        <v>69</v>
      </c>
      <c r="F11" s="368">
        <v>46082</v>
      </c>
      <c r="G11" s="369">
        <v>37200</v>
      </c>
      <c r="H11" s="366">
        <v>3</v>
      </c>
      <c r="I11" s="366">
        <v>90</v>
      </c>
      <c r="J11" s="366">
        <v>339039</v>
      </c>
      <c r="K11" s="366">
        <v>500</v>
      </c>
      <c r="L11" s="365" t="s">
        <v>177</v>
      </c>
      <c r="M11" s="365" t="s">
        <v>82</v>
      </c>
    </row>
    <row r="12" spans="1:25" ht="90" customHeight="1" x14ac:dyDescent="0.25">
      <c r="A12" s="364" t="s">
        <v>66</v>
      </c>
      <c r="B12" s="365" t="s">
        <v>83</v>
      </c>
      <c r="C12" s="366" t="s">
        <v>32</v>
      </c>
      <c r="D12" s="371" t="s">
        <v>84</v>
      </c>
      <c r="E12" s="366" t="s">
        <v>69</v>
      </c>
      <c r="F12" s="368">
        <v>46082</v>
      </c>
      <c r="G12" s="369">
        <v>353109.73</v>
      </c>
      <c r="H12" s="366">
        <v>3</v>
      </c>
      <c r="I12" s="366">
        <v>90</v>
      </c>
      <c r="J12" s="366">
        <v>339035</v>
      </c>
      <c r="K12" s="366">
        <v>500</v>
      </c>
      <c r="L12" s="366" t="s">
        <v>86</v>
      </c>
      <c r="M12" s="365" t="s">
        <v>87</v>
      </c>
    </row>
    <row r="13" spans="1:25" ht="25.5" x14ac:dyDescent="0.25">
      <c r="A13" s="364" t="s">
        <v>66</v>
      </c>
      <c r="B13" s="365" t="s">
        <v>88</v>
      </c>
      <c r="C13" s="366" t="s">
        <v>89</v>
      </c>
      <c r="D13" s="366" t="s">
        <v>90</v>
      </c>
      <c r="E13" s="366" t="s">
        <v>92</v>
      </c>
      <c r="F13" s="368">
        <v>46054</v>
      </c>
      <c r="G13" s="369">
        <v>664171.6</v>
      </c>
      <c r="H13" s="366">
        <v>3</v>
      </c>
      <c r="I13" s="366">
        <v>90</v>
      </c>
      <c r="J13" s="366">
        <v>339039</v>
      </c>
      <c r="K13" s="366">
        <v>500</v>
      </c>
      <c r="L13" s="365"/>
      <c r="M13" s="365" t="s">
        <v>93</v>
      </c>
    </row>
    <row r="14" spans="1:25" ht="76.5" x14ac:dyDescent="0.25">
      <c r="A14" s="372" t="s">
        <v>10</v>
      </c>
      <c r="B14" s="373" t="s">
        <v>11</v>
      </c>
      <c r="C14" s="373" t="s">
        <v>12</v>
      </c>
      <c r="D14" s="373">
        <v>84</v>
      </c>
      <c r="E14" s="374" t="s">
        <v>13</v>
      </c>
      <c r="F14" s="375">
        <v>45870</v>
      </c>
      <c r="G14" s="376">
        <v>3417</v>
      </c>
      <c r="H14" s="374">
        <v>3</v>
      </c>
      <c r="I14" s="374">
        <v>90</v>
      </c>
      <c r="J14" s="374">
        <v>339030</v>
      </c>
      <c r="K14" s="374">
        <v>500</v>
      </c>
      <c r="L14" s="377" t="s">
        <v>15</v>
      </c>
      <c r="M14" s="377" t="s">
        <v>16</v>
      </c>
    </row>
    <row r="15" spans="1:25" ht="76.5" x14ac:dyDescent="0.25">
      <c r="A15" s="372" t="s">
        <v>10</v>
      </c>
      <c r="B15" s="373" t="s">
        <v>17</v>
      </c>
      <c r="C15" s="373" t="s">
        <v>18</v>
      </c>
      <c r="D15" s="373">
        <v>831</v>
      </c>
      <c r="E15" s="374" t="s">
        <v>13</v>
      </c>
      <c r="F15" s="375">
        <v>45839</v>
      </c>
      <c r="G15" s="376">
        <v>6245</v>
      </c>
      <c r="H15" s="374">
        <v>3</v>
      </c>
      <c r="I15" s="374">
        <v>90</v>
      </c>
      <c r="J15" s="374">
        <v>339030</v>
      </c>
      <c r="K15" s="374">
        <v>500</v>
      </c>
      <c r="L15" s="378" t="s">
        <v>19</v>
      </c>
      <c r="M15" s="377" t="s">
        <v>16</v>
      </c>
    </row>
    <row r="16" spans="1:25" ht="76.5" x14ac:dyDescent="0.25">
      <c r="A16" s="372" t="s">
        <v>10</v>
      </c>
      <c r="B16" s="373" t="s">
        <v>20</v>
      </c>
      <c r="C16" s="373" t="s">
        <v>21</v>
      </c>
      <c r="D16" s="373">
        <v>680</v>
      </c>
      <c r="E16" s="374"/>
      <c r="F16" s="375">
        <v>45839</v>
      </c>
      <c r="G16" s="376">
        <v>13188</v>
      </c>
      <c r="H16" s="374">
        <v>3</v>
      </c>
      <c r="I16" s="374">
        <v>90</v>
      </c>
      <c r="J16" s="374">
        <v>339030</v>
      </c>
      <c r="K16" s="374">
        <v>500</v>
      </c>
      <c r="L16" s="377" t="s">
        <v>15</v>
      </c>
      <c r="M16" s="377" t="s">
        <v>16</v>
      </c>
    </row>
    <row r="17" spans="1:19" ht="76.5" x14ac:dyDescent="0.25">
      <c r="A17" s="372" t="s">
        <v>10</v>
      </c>
      <c r="B17" s="373" t="s">
        <v>22</v>
      </c>
      <c r="C17" s="373" t="s">
        <v>23</v>
      </c>
      <c r="D17" s="373">
        <v>783</v>
      </c>
      <c r="E17" s="374" t="s">
        <v>13</v>
      </c>
      <c r="F17" s="375">
        <v>45839</v>
      </c>
      <c r="G17" s="376">
        <v>16504</v>
      </c>
      <c r="H17" s="374">
        <v>3</v>
      </c>
      <c r="I17" s="374">
        <v>90</v>
      </c>
      <c r="J17" s="374">
        <v>339030</v>
      </c>
      <c r="K17" s="374">
        <v>500</v>
      </c>
      <c r="L17" s="378" t="s">
        <v>19</v>
      </c>
      <c r="M17" s="377" t="s">
        <v>16</v>
      </c>
    </row>
    <row r="18" spans="1:19" x14ac:dyDescent="0.25">
      <c r="A18" s="372" t="s">
        <v>10</v>
      </c>
      <c r="B18" s="373" t="s">
        <v>24</v>
      </c>
      <c r="C18" s="379" t="s">
        <v>25</v>
      </c>
      <c r="D18" s="379">
        <v>18</v>
      </c>
      <c r="E18" s="374" t="s">
        <v>13</v>
      </c>
      <c r="F18" s="375">
        <v>45931</v>
      </c>
      <c r="G18" s="376">
        <v>1368</v>
      </c>
      <c r="H18" s="374">
        <v>3</v>
      </c>
      <c r="I18" s="374">
        <v>90</v>
      </c>
      <c r="J18" s="374">
        <v>339030</v>
      </c>
      <c r="K18" s="374">
        <v>500</v>
      </c>
      <c r="L18" s="378" t="s">
        <v>15</v>
      </c>
      <c r="M18" s="377" t="s">
        <v>26</v>
      </c>
    </row>
    <row r="19" spans="1:19" ht="51" x14ac:dyDescent="0.25">
      <c r="A19" s="372" t="s">
        <v>10</v>
      </c>
      <c r="B19" s="377" t="s">
        <v>27</v>
      </c>
      <c r="C19" s="374" t="s">
        <v>28</v>
      </c>
      <c r="D19" s="379">
        <v>7296</v>
      </c>
      <c r="E19" s="374" t="s">
        <v>13</v>
      </c>
      <c r="F19" s="375">
        <v>45658</v>
      </c>
      <c r="G19" s="376">
        <v>34292</v>
      </c>
      <c r="H19" s="380">
        <v>3</v>
      </c>
      <c r="I19" s="380">
        <v>90</v>
      </c>
      <c r="J19" s="380">
        <v>339049</v>
      </c>
      <c r="K19" s="380">
        <v>500</v>
      </c>
      <c r="L19" s="378" t="s">
        <v>19</v>
      </c>
      <c r="M19" s="377" t="s">
        <v>30</v>
      </c>
    </row>
    <row r="20" spans="1:19" ht="25.5" x14ac:dyDescent="0.25">
      <c r="A20" s="372" t="s">
        <v>10</v>
      </c>
      <c r="B20" s="377" t="s">
        <v>31</v>
      </c>
      <c r="C20" s="373" t="s">
        <v>32</v>
      </c>
      <c r="D20" s="373">
        <v>8</v>
      </c>
      <c r="E20" s="374" t="s">
        <v>13</v>
      </c>
      <c r="F20" s="375">
        <v>45717</v>
      </c>
      <c r="G20" s="376">
        <v>2650</v>
      </c>
      <c r="H20" s="380">
        <v>3</v>
      </c>
      <c r="I20" s="380">
        <v>90</v>
      </c>
      <c r="J20" s="380">
        <v>339040</v>
      </c>
      <c r="K20" s="380">
        <v>500</v>
      </c>
      <c r="L20" s="378" t="s">
        <v>15</v>
      </c>
      <c r="M20" s="377" t="s">
        <v>34</v>
      </c>
    </row>
    <row r="21" spans="1:19" ht="78.75" x14ac:dyDescent="0.25">
      <c r="A21" s="412" t="s">
        <v>10</v>
      </c>
      <c r="B21" s="413" t="s">
        <v>338</v>
      </c>
      <c r="C21" s="414" t="s">
        <v>32</v>
      </c>
      <c r="D21" s="414">
        <v>14</v>
      </c>
      <c r="E21" s="121" t="s">
        <v>13</v>
      </c>
      <c r="F21" s="415">
        <v>45778</v>
      </c>
      <c r="G21" s="416">
        <v>100000</v>
      </c>
      <c r="H21" s="121">
        <v>4</v>
      </c>
      <c r="I21" s="121">
        <v>90</v>
      </c>
      <c r="J21" s="417">
        <v>449052</v>
      </c>
      <c r="K21" s="121">
        <v>704</v>
      </c>
      <c r="L21" s="418" t="s">
        <v>19</v>
      </c>
      <c r="M21" s="413" t="s">
        <v>339</v>
      </c>
    </row>
    <row r="22" spans="1:19" ht="25.5" x14ac:dyDescent="0.25">
      <c r="A22" s="364" t="s">
        <v>38</v>
      </c>
      <c r="B22" s="365" t="s">
        <v>39</v>
      </c>
      <c r="C22" s="381" t="s">
        <v>40</v>
      </c>
      <c r="D22" s="381">
        <v>693</v>
      </c>
      <c r="E22" s="366" t="s">
        <v>13</v>
      </c>
      <c r="F22" s="368">
        <v>45809</v>
      </c>
      <c r="G22" s="382">
        <v>40708.300000000003</v>
      </c>
      <c r="H22" s="366">
        <v>3</v>
      </c>
      <c r="I22" s="366">
        <v>90</v>
      </c>
      <c r="J22" s="366">
        <v>339030</v>
      </c>
      <c r="K22" s="366">
        <v>500</v>
      </c>
      <c r="L22" s="381" t="s">
        <v>15</v>
      </c>
      <c r="M22" s="365" t="s">
        <v>41</v>
      </c>
    </row>
    <row r="23" spans="1:19" ht="25.5" x14ac:dyDescent="0.25">
      <c r="A23" s="372" t="s">
        <v>38</v>
      </c>
      <c r="B23" s="373" t="s">
        <v>42</v>
      </c>
      <c r="C23" s="373" t="s">
        <v>43</v>
      </c>
      <c r="D23" s="374">
        <v>15</v>
      </c>
      <c r="E23" s="374" t="s">
        <v>13</v>
      </c>
      <c r="F23" s="375">
        <v>45901</v>
      </c>
      <c r="G23" s="376">
        <v>15605.37</v>
      </c>
      <c r="H23" s="374">
        <v>3</v>
      </c>
      <c r="I23" s="374">
        <v>90</v>
      </c>
      <c r="J23" s="374">
        <v>339030</v>
      </c>
      <c r="K23" s="374">
        <v>500</v>
      </c>
      <c r="L23" s="378" t="s">
        <v>15</v>
      </c>
      <c r="M23" s="377" t="s">
        <v>45</v>
      </c>
    </row>
    <row r="24" spans="1:19" x14ac:dyDescent="0.25">
      <c r="A24" s="372" t="s">
        <v>38</v>
      </c>
      <c r="B24" s="373" t="s">
        <v>46</v>
      </c>
      <c r="C24" s="383" t="s">
        <v>47</v>
      </c>
      <c r="D24" s="374">
        <v>3</v>
      </c>
      <c r="E24" s="374" t="s">
        <v>13</v>
      </c>
      <c r="F24" s="375">
        <v>45901</v>
      </c>
      <c r="G24" s="376">
        <v>10000</v>
      </c>
      <c r="H24" s="374">
        <v>3</v>
      </c>
      <c r="I24" s="374">
        <v>90</v>
      </c>
      <c r="J24" s="374">
        <v>339040</v>
      </c>
      <c r="K24" s="374">
        <v>500</v>
      </c>
      <c r="L24" s="378" t="s">
        <v>15</v>
      </c>
      <c r="M24" s="377" t="s">
        <v>48</v>
      </c>
    </row>
    <row r="25" spans="1:19" ht="75.75" customHeight="1" x14ac:dyDescent="0.25">
      <c r="A25" s="373" t="s">
        <v>38</v>
      </c>
      <c r="B25" s="373" t="s">
        <v>49</v>
      </c>
      <c r="C25" s="373" t="s">
        <v>50</v>
      </c>
      <c r="D25" s="374">
        <v>4</v>
      </c>
      <c r="E25" s="375" t="s">
        <v>43</v>
      </c>
      <c r="F25" s="375">
        <v>46023</v>
      </c>
      <c r="G25" s="376">
        <v>20000</v>
      </c>
      <c r="H25" s="374">
        <v>3</v>
      </c>
      <c r="I25" s="374">
        <v>90</v>
      </c>
      <c r="J25" s="374">
        <v>339039</v>
      </c>
      <c r="K25" s="374">
        <v>500</v>
      </c>
      <c r="L25" s="377" t="s">
        <v>177</v>
      </c>
      <c r="M25" s="378" t="s">
        <v>51</v>
      </c>
    </row>
    <row r="26" spans="1:19" ht="47.25" customHeight="1" x14ac:dyDescent="0.25">
      <c r="A26" s="373" t="s">
        <v>38</v>
      </c>
      <c r="B26" s="373" t="s">
        <v>52</v>
      </c>
      <c r="C26" s="373" t="s">
        <v>53</v>
      </c>
      <c r="D26" s="374">
        <v>10</v>
      </c>
      <c r="E26" s="375" t="s">
        <v>43</v>
      </c>
      <c r="F26" s="375">
        <v>46023</v>
      </c>
      <c r="G26" s="376">
        <v>15000</v>
      </c>
      <c r="H26" s="374">
        <v>3</v>
      </c>
      <c r="I26" s="374">
        <v>90</v>
      </c>
      <c r="J26" s="374">
        <v>339039</v>
      </c>
      <c r="K26" s="374">
        <v>500</v>
      </c>
      <c r="L26" s="374" t="s">
        <v>19</v>
      </c>
      <c r="M26" s="378" t="s">
        <v>51</v>
      </c>
    </row>
    <row r="27" spans="1:19" ht="25.5" x14ac:dyDescent="0.25">
      <c r="A27" s="372" t="s">
        <v>38</v>
      </c>
      <c r="B27" s="373" t="s">
        <v>54</v>
      </c>
      <c r="C27" s="374" t="s">
        <v>55</v>
      </c>
      <c r="D27" s="374">
        <v>52</v>
      </c>
      <c r="E27" s="374" t="s">
        <v>13</v>
      </c>
      <c r="F27" s="375">
        <v>45901</v>
      </c>
      <c r="G27" s="376">
        <v>22286</v>
      </c>
      <c r="H27" s="374">
        <v>4</v>
      </c>
      <c r="I27" s="374">
        <v>90</v>
      </c>
      <c r="J27" s="374">
        <v>449040</v>
      </c>
      <c r="K27" s="374">
        <v>500</v>
      </c>
      <c r="L27" s="378" t="s">
        <v>15</v>
      </c>
      <c r="M27" s="377" t="s">
        <v>57</v>
      </c>
    </row>
    <row r="28" spans="1:19" x14ac:dyDescent="0.25">
      <c r="A28" s="372" t="s">
        <v>38</v>
      </c>
      <c r="B28" s="365" t="s">
        <v>58</v>
      </c>
      <c r="C28" s="366" t="s">
        <v>59</v>
      </c>
      <c r="D28" s="366">
        <v>67</v>
      </c>
      <c r="E28" s="366" t="s">
        <v>13</v>
      </c>
      <c r="F28" s="368">
        <v>45931</v>
      </c>
      <c r="G28" s="382">
        <v>80400</v>
      </c>
      <c r="H28" s="366">
        <v>4</v>
      </c>
      <c r="I28" s="366">
        <v>90</v>
      </c>
      <c r="J28" s="366">
        <v>449052</v>
      </c>
      <c r="K28" s="366">
        <v>500</v>
      </c>
      <c r="L28" s="378" t="s">
        <v>15</v>
      </c>
      <c r="M28" s="365" t="s">
        <v>60</v>
      </c>
      <c r="S28" s="224"/>
    </row>
    <row r="29" spans="1:19" ht="25.5" x14ac:dyDescent="0.25">
      <c r="A29" s="364" t="s">
        <v>10</v>
      </c>
      <c r="B29" s="381" t="s">
        <v>165</v>
      </c>
      <c r="C29" s="384" t="s">
        <v>43</v>
      </c>
      <c r="D29" s="367">
        <v>12</v>
      </c>
      <c r="E29" s="385" t="s">
        <v>43</v>
      </c>
      <c r="F29" s="384" t="s">
        <v>61</v>
      </c>
      <c r="G29" s="369">
        <v>100000</v>
      </c>
      <c r="H29" s="366">
        <v>3</v>
      </c>
      <c r="I29" s="366">
        <v>90</v>
      </c>
      <c r="J29" s="366">
        <v>339039</v>
      </c>
      <c r="K29" s="366">
        <v>500</v>
      </c>
      <c r="L29" s="386" t="s">
        <v>62</v>
      </c>
      <c r="M29" s="381" t="s">
        <v>63</v>
      </c>
    </row>
    <row r="30" spans="1:19" ht="25.5" x14ac:dyDescent="0.25">
      <c r="A30" s="372" t="s">
        <v>10</v>
      </c>
      <c r="B30" s="373" t="s">
        <v>180</v>
      </c>
      <c r="C30" s="387" t="s">
        <v>181</v>
      </c>
      <c r="D30" s="388">
        <v>2500</v>
      </c>
      <c r="E30" s="389" t="s">
        <v>137</v>
      </c>
      <c r="F30" s="390">
        <v>46023</v>
      </c>
      <c r="G30" s="376">
        <v>65000</v>
      </c>
      <c r="H30" s="374">
        <v>3</v>
      </c>
      <c r="I30" s="374">
        <v>90</v>
      </c>
      <c r="J30" s="374">
        <v>339039</v>
      </c>
      <c r="K30" s="374">
        <v>500</v>
      </c>
      <c r="L30" s="389" t="s">
        <v>19</v>
      </c>
      <c r="M30" s="373" t="s">
        <v>182</v>
      </c>
    </row>
    <row r="31" spans="1:19" ht="25.5" x14ac:dyDescent="0.25">
      <c r="A31" s="372" t="s">
        <v>10</v>
      </c>
      <c r="B31" s="373" t="s">
        <v>183</v>
      </c>
      <c r="C31" s="387" t="s">
        <v>184</v>
      </c>
      <c r="D31" s="388">
        <v>190000</v>
      </c>
      <c r="E31" s="389" t="s">
        <v>137</v>
      </c>
      <c r="F31" s="390">
        <v>46023</v>
      </c>
      <c r="G31" s="376">
        <v>170700</v>
      </c>
      <c r="H31" s="374">
        <v>3</v>
      </c>
      <c r="I31" s="374">
        <v>90</v>
      </c>
      <c r="J31" s="374">
        <v>339039</v>
      </c>
      <c r="K31" s="374">
        <v>500</v>
      </c>
      <c r="L31" s="389" t="s">
        <v>19</v>
      </c>
      <c r="M31" s="373" t="s">
        <v>185</v>
      </c>
    </row>
    <row r="32" spans="1:19" ht="25.5" x14ac:dyDescent="0.25">
      <c r="A32" s="372" t="s">
        <v>10</v>
      </c>
      <c r="B32" s="373" t="s">
        <v>186</v>
      </c>
      <c r="C32" s="387" t="s">
        <v>32</v>
      </c>
      <c r="D32" s="391">
        <v>1</v>
      </c>
      <c r="E32" s="389" t="s">
        <v>137</v>
      </c>
      <c r="F32" s="390">
        <v>46252</v>
      </c>
      <c r="G32" s="376">
        <v>28000</v>
      </c>
      <c r="H32" s="374">
        <v>3</v>
      </c>
      <c r="I32" s="374">
        <v>90</v>
      </c>
      <c r="J32" s="374">
        <v>339033</v>
      </c>
      <c r="K32" s="374">
        <v>500</v>
      </c>
      <c r="L32" s="389" t="s">
        <v>86</v>
      </c>
      <c r="M32" s="378" t="s">
        <v>187</v>
      </c>
    </row>
    <row r="33" spans="1:13" ht="25.5" x14ac:dyDescent="0.25">
      <c r="A33" s="372" t="s">
        <v>10</v>
      </c>
      <c r="B33" s="373" t="s">
        <v>188</v>
      </c>
      <c r="C33" s="387" t="s">
        <v>189</v>
      </c>
      <c r="D33" s="385">
        <v>14</v>
      </c>
      <c r="E33" s="389" t="s">
        <v>137</v>
      </c>
      <c r="F33" s="390">
        <v>46039</v>
      </c>
      <c r="G33" s="392">
        <v>7500</v>
      </c>
      <c r="H33" s="374">
        <v>3</v>
      </c>
      <c r="I33" s="374">
        <v>90</v>
      </c>
      <c r="J33" s="374">
        <v>339039</v>
      </c>
      <c r="K33" s="374">
        <v>500</v>
      </c>
      <c r="L33" s="378" t="s">
        <v>15</v>
      </c>
      <c r="M33" s="378" t="s">
        <v>190</v>
      </c>
    </row>
    <row r="34" spans="1:13" ht="38.25" x14ac:dyDescent="0.25">
      <c r="A34" s="372" t="s">
        <v>10</v>
      </c>
      <c r="B34" s="373" t="s">
        <v>191</v>
      </c>
      <c r="C34" s="393" t="s">
        <v>32</v>
      </c>
      <c r="D34" s="385">
        <v>1</v>
      </c>
      <c r="E34" s="389" t="s">
        <v>137</v>
      </c>
      <c r="F34" s="390">
        <v>46072</v>
      </c>
      <c r="G34" s="392">
        <v>12000</v>
      </c>
      <c r="H34" s="374">
        <v>3</v>
      </c>
      <c r="I34" s="374">
        <v>90</v>
      </c>
      <c r="J34" s="374">
        <v>339039</v>
      </c>
      <c r="K34" s="374">
        <v>500</v>
      </c>
      <c r="L34" s="378" t="s">
        <v>15</v>
      </c>
      <c r="M34" s="373" t="s">
        <v>192</v>
      </c>
    </row>
    <row r="35" spans="1:13" ht="25.5" x14ac:dyDescent="0.25">
      <c r="A35" s="372" t="s">
        <v>10</v>
      </c>
      <c r="B35" s="373" t="s">
        <v>193</v>
      </c>
      <c r="C35" s="393" t="s">
        <v>32</v>
      </c>
      <c r="D35" s="385">
        <v>1</v>
      </c>
      <c r="E35" s="389" t="s">
        <v>137</v>
      </c>
      <c r="F35" s="390">
        <v>46191</v>
      </c>
      <c r="G35" s="392">
        <v>60000</v>
      </c>
      <c r="H35" s="374">
        <v>3</v>
      </c>
      <c r="I35" s="374">
        <v>90</v>
      </c>
      <c r="J35" s="374">
        <v>339033</v>
      </c>
      <c r="K35" s="374">
        <v>500</v>
      </c>
      <c r="L35" s="389" t="s">
        <v>19</v>
      </c>
      <c r="M35" s="373" t="s">
        <v>194</v>
      </c>
    </row>
    <row r="36" spans="1:13" ht="38.25" x14ac:dyDescent="0.25">
      <c r="A36" s="372" t="s">
        <v>10</v>
      </c>
      <c r="B36" s="373" t="s">
        <v>195</v>
      </c>
      <c r="C36" s="393" t="s">
        <v>196</v>
      </c>
      <c r="D36" s="394">
        <v>11000</v>
      </c>
      <c r="E36" s="389" t="s">
        <v>137</v>
      </c>
      <c r="F36" s="390">
        <v>46293</v>
      </c>
      <c r="G36" s="392">
        <v>80850</v>
      </c>
      <c r="H36" s="374">
        <v>3</v>
      </c>
      <c r="I36" s="374">
        <v>90</v>
      </c>
      <c r="J36" s="374">
        <v>339030</v>
      </c>
      <c r="K36" s="374">
        <v>500</v>
      </c>
      <c r="L36" s="378" t="s">
        <v>197</v>
      </c>
      <c r="M36" s="373" t="s">
        <v>198</v>
      </c>
    </row>
    <row r="37" spans="1:13" ht="25.5" x14ac:dyDescent="0.25">
      <c r="A37" s="372" t="s">
        <v>10</v>
      </c>
      <c r="B37" s="373" t="s">
        <v>199</v>
      </c>
      <c r="C37" s="393" t="s">
        <v>32</v>
      </c>
      <c r="D37" s="385">
        <v>195</v>
      </c>
      <c r="E37" s="389" t="s">
        <v>137</v>
      </c>
      <c r="F37" s="390">
        <v>47549</v>
      </c>
      <c r="G37" s="392">
        <v>30000</v>
      </c>
      <c r="H37" s="374">
        <v>3</v>
      </c>
      <c r="I37" s="374">
        <v>91</v>
      </c>
      <c r="J37" s="374">
        <v>339139</v>
      </c>
      <c r="K37" s="374">
        <v>500</v>
      </c>
      <c r="L37" s="378" t="s">
        <v>201</v>
      </c>
      <c r="M37" s="377" t="s">
        <v>202</v>
      </c>
    </row>
    <row r="38" spans="1:13" ht="25.5" x14ac:dyDescent="0.25">
      <c r="A38" s="372" t="s">
        <v>10</v>
      </c>
      <c r="B38" s="373" t="s">
        <v>203</v>
      </c>
      <c r="C38" s="392" t="s">
        <v>32</v>
      </c>
      <c r="D38" s="391">
        <v>1</v>
      </c>
      <c r="E38" s="378" t="s">
        <v>137</v>
      </c>
      <c r="F38" s="390">
        <v>46049</v>
      </c>
      <c r="G38" s="392">
        <v>18000</v>
      </c>
      <c r="H38" s="374">
        <v>3</v>
      </c>
      <c r="I38" s="374">
        <v>90</v>
      </c>
      <c r="J38" s="374">
        <v>339040</v>
      </c>
      <c r="K38" s="374">
        <v>500</v>
      </c>
      <c r="L38" s="378" t="s">
        <v>204</v>
      </c>
      <c r="M38" s="373" t="s">
        <v>205</v>
      </c>
    </row>
    <row r="39" spans="1:13" ht="25.5" x14ac:dyDescent="0.25">
      <c r="A39" s="372" t="s">
        <v>240</v>
      </c>
      <c r="B39" s="373" t="s">
        <v>207</v>
      </c>
      <c r="C39" s="395" t="s">
        <v>208</v>
      </c>
      <c r="D39" s="385">
        <v>4</v>
      </c>
      <c r="E39" s="378" t="s">
        <v>137</v>
      </c>
      <c r="F39" s="390">
        <v>46327</v>
      </c>
      <c r="G39" s="392">
        <v>630000</v>
      </c>
      <c r="H39" s="374">
        <v>3</v>
      </c>
      <c r="I39" s="374">
        <v>90</v>
      </c>
      <c r="J39" s="374">
        <v>339037</v>
      </c>
      <c r="K39" s="374">
        <v>500</v>
      </c>
      <c r="L39" s="378" t="s">
        <v>209</v>
      </c>
      <c r="M39" s="373" t="s">
        <v>210</v>
      </c>
    </row>
    <row r="40" spans="1:13" ht="51" x14ac:dyDescent="0.25">
      <c r="A40" s="372" t="s">
        <v>241</v>
      </c>
      <c r="B40" s="373" t="s">
        <v>212</v>
      </c>
      <c r="C40" s="387" t="s">
        <v>32</v>
      </c>
      <c r="D40" s="391">
        <v>1</v>
      </c>
      <c r="E40" s="378" t="s">
        <v>137</v>
      </c>
      <c r="F40" s="390">
        <v>46364</v>
      </c>
      <c r="G40" s="392">
        <v>330000</v>
      </c>
      <c r="H40" s="374">
        <v>3</v>
      </c>
      <c r="I40" s="374">
        <v>90</v>
      </c>
      <c r="J40" s="374">
        <v>339037</v>
      </c>
      <c r="K40" s="374">
        <v>500</v>
      </c>
      <c r="L40" s="378" t="s">
        <v>213</v>
      </c>
      <c r="M40" s="373" t="s">
        <v>214</v>
      </c>
    </row>
    <row r="41" spans="1:13" ht="25.5" x14ac:dyDescent="0.25">
      <c r="A41" s="372" t="s">
        <v>10</v>
      </c>
      <c r="B41" s="373" t="s">
        <v>215</v>
      </c>
      <c r="C41" s="387" t="s">
        <v>32</v>
      </c>
      <c r="D41" s="391">
        <v>24</v>
      </c>
      <c r="E41" s="378" t="s">
        <v>137</v>
      </c>
      <c r="F41" s="390">
        <v>46209</v>
      </c>
      <c r="G41" s="376">
        <v>1000</v>
      </c>
      <c r="H41" s="374">
        <v>3</v>
      </c>
      <c r="I41" s="374">
        <v>90</v>
      </c>
      <c r="J41" s="374">
        <v>339039</v>
      </c>
      <c r="K41" s="374">
        <v>500</v>
      </c>
      <c r="L41" s="389" t="s">
        <v>216</v>
      </c>
      <c r="M41" s="373" t="s">
        <v>217</v>
      </c>
    </row>
    <row r="42" spans="1:13" ht="38.25" x14ac:dyDescent="0.25">
      <c r="A42" s="372" t="s">
        <v>10</v>
      </c>
      <c r="B42" s="373" t="s">
        <v>218</v>
      </c>
      <c r="C42" s="387" t="s">
        <v>32</v>
      </c>
      <c r="D42" s="385">
        <v>1</v>
      </c>
      <c r="E42" s="378" t="s">
        <v>137</v>
      </c>
      <c r="F42" s="390">
        <v>46121</v>
      </c>
      <c r="G42" s="376">
        <v>200000</v>
      </c>
      <c r="H42" s="374">
        <v>3</v>
      </c>
      <c r="I42" s="374">
        <v>90</v>
      </c>
      <c r="J42" s="374">
        <v>339033</v>
      </c>
      <c r="K42" s="374">
        <v>500</v>
      </c>
      <c r="L42" s="389" t="s">
        <v>19</v>
      </c>
      <c r="M42" s="373" t="s">
        <v>219</v>
      </c>
    </row>
    <row r="43" spans="1:13" ht="63.75" x14ac:dyDescent="0.25">
      <c r="A43" s="372" t="s">
        <v>10</v>
      </c>
      <c r="B43" s="373" t="s">
        <v>220</v>
      </c>
      <c r="C43" s="387" t="s">
        <v>32</v>
      </c>
      <c r="D43" s="391">
        <v>1</v>
      </c>
      <c r="E43" s="378" t="s">
        <v>137</v>
      </c>
      <c r="F43" s="390">
        <v>45767</v>
      </c>
      <c r="G43" s="376">
        <v>7000</v>
      </c>
      <c r="H43" s="374">
        <v>3</v>
      </c>
      <c r="I43" s="374">
        <v>90</v>
      </c>
      <c r="J43" s="374">
        <v>339039</v>
      </c>
      <c r="K43" s="374">
        <v>500</v>
      </c>
      <c r="L43" s="389" t="s">
        <v>221</v>
      </c>
      <c r="M43" s="373" t="s">
        <v>222</v>
      </c>
    </row>
    <row r="44" spans="1:13" ht="39.75" customHeight="1" x14ac:dyDescent="0.25">
      <c r="A44" s="372" t="s">
        <v>10</v>
      </c>
      <c r="B44" s="373" t="s">
        <v>223</v>
      </c>
      <c r="C44" s="387" t="s">
        <v>32</v>
      </c>
      <c r="D44" s="391">
        <v>1</v>
      </c>
      <c r="E44" s="378" t="s">
        <v>137</v>
      </c>
      <c r="F44" s="390">
        <v>46254</v>
      </c>
      <c r="G44" s="376">
        <v>35300</v>
      </c>
      <c r="H44" s="374">
        <v>3</v>
      </c>
      <c r="I44" s="374">
        <v>90</v>
      </c>
      <c r="J44" s="374">
        <v>339033</v>
      </c>
      <c r="K44" s="374">
        <v>500</v>
      </c>
      <c r="L44" s="389" t="s">
        <v>86</v>
      </c>
      <c r="M44" s="373" t="s">
        <v>224</v>
      </c>
    </row>
    <row r="45" spans="1:13" ht="25.5" x14ac:dyDescent="0.25">
      <c r="A45" s="372" t="s">
        <v>239</v>
      </c>
      <c r="B45" s="373" t="s">
        <v>225</v>
      </c>
      <c r="C45" s="387" t="s">
        <v>189</v>
      </c>
      <c r="D45" s="391">
        <v>1</v>
      </c>
      <c r="E45" s="381" t="s">
        <v>137</v>
      </c>
      <c r="F45" s="390">
        <v>46365</v>
      </c>
      <c r="G45" s="396">
        <v>125</v>
      </c>
      <c r="H45" s="374">
        <v>3</v>
      </c>
      <c r="I45" s="374">
        <v>90</v>
      </c>
      <c r="J45" s="374">
        <v>339039</v>
      </c>
      <c r="K45" s="374">
        <v>500</v>
      </c>
      <c r="L45" s="373" t="s">
        <v>226</v>
      </c>
      <c r="M45" s="373" t="s">
        <v>227</v>
      </c>
    </row>
    <row r="46" spans="1:13" ht="25.5" x14ac:dyDescent="0.25">
      <c r="A46" s="372" t="s">
        <v>239</v>
      </c>
      <c r="B46" s="373" t="s">
        <v>225</v>
      </c>
      <c r="C46" s="387" t="s">
        <v>189</v>
      </c>
      <c r="D46" s="391">
        <v>1</v>
      </c>
      <c r="E46" s="381" t="s">
        <v>137</v>
      </c>
      <c r="F46" s="390">
        <v>46369</v>
      </c>
      <c r="G46" s="396">
        <v>315</v>
      </c>
      <c r="H46" s="374">
        <v>3</v>
      </c>
      <c r="I46" s="374">
        <v>90</v>
      </c>
      <c r="J46" s="374">
        <v>339039</v>
      </c>
      <c r="K46" s="374">
        <v>500</v>
      </c>
      <c r="L46" s="373" t="s">
        <v>226</v>
      </c>
      <c r="M46" s="373" t="s">
        <v>227</v>
      </c>
    </row>
    <row r="47" spans="1:13" ht="76.5" x14ac:dyDescent="0.25">
      <c r="A47" s="372" t="s">
        <v>10</v>
      </c>
      <c r="B47" s="373" t="s">
        <v>228</v>
      </c>
      <c r="C47" s="397" t="s">
        <v>229</v>
      </c>
      <c r="D47" s="367">
        <v>42000</v>
      </c>
      <c r="E47" s="373" t="s">
        <v>137</v>
      </c>
      <c r="F47" s="390">
        <v>46785</v>
      </c>
      <c r="G47" s="376">
        <v>25000</v>
      </c>
      <c r="H47" s="374">
        <v>3</v>
      </c>
      <c r="I47" s="374">
        <v>90</v>
      </c>
      <c r="J47" s="374">
        <v>339040</v>
      </c>
      <c r="K47" s="374">
        <v>500</v>
      </c>
      <c r="L47" s="389" t="s">
        <v>204</v>
      </c>
      <c r="M47" s="373" t="s">
        <v>230</v>
      </c>
    </row>
    <row r="48" spans="1:13" ht="51" x14ac:dyDescent="0.25">
      <c r="A48" s="372" t="s">
        <v>10</v>
      </c>
      <c r="B48" s="373" t="s">
        <v>231</v>
      </c>
      <c r="C48" s="397" t="s">
        <v>232</v>
      </c>
      <c r="D48" s="398">
        <v>4</v>
      </c>
      <c r="E48" s="373" t="s">
        <v>137</v>
      </c>
      <c r="F48" s="390">
        <v>46063</v>
      </c>
      <c r="G48" s="376">
        <v>270000</v>
      </c>
      <c r="H48" s="374">
        <v>3</v>
      </c>
      <c r="I48" s="374">
        <v>90</v>
      </c>
      <c r="J48" s="374">
        <v>339037</v>
      </c>
      <c r="K48" s="374">
        <v>500</v>
      </c>
      <c r="L48" s="389" t="s">
        <v>19</v>
      </c>
      <c r="M48" s="373" t="s">
        <v>233</v>
      </c>
    </row>
    <row r="49" spans="1:13" ht="38.25" x14ac:dyDescent="0.25">
      <c r="A49" s="364" t="s">
        <v>238</v>
      </c>
      <c r="B49" s="365" t="s">
        <v>301</v>
      </c>
      <c r="C49" s="384" t="s">
        <v>32</v>
      </c>
      <c r="D49" s="374">
        <v>1</v>
      </c>
      <c r="E49" s="389" t="s">
        <v>69</v>
      </c>
      <c r="F49" s="390">
        <v>46023</v>
      </c>
      <c r="G49" s="376">
        <v>15000</v>
      </c>
      <c r="H49" s="374">
        <v>3</v>
      </c>
      <c r="I49" s="374">
        <v>90</v>
      </c>
      <c r="J49" s="374">
        <v>339039</v>
      </c>
      <c r="K49" s="374">
        <v>500</v>
      </c>
      <c r="L49" s="386" t="s">
        <v>235</v>
      </c>
      <c r="M49" s="365" t="s">
        <v>236</v>
      </c>
    </row>
    <row r="50" spans="1:13" ht="117" customHeight="1" x14ac:dyDescent="0.25">
      <c r="A50" s="365" t="s">
        <v>95</v>
      </c>
      <c r="B50" s="399" t="s">
        <v>96</v>
      </c>
      <c r="C50" s="365" t="s">
        <v>97</v>
      </c>
      <c r="D50" s="365">
        <v>1</v>
      </c>
      <c r="E50" s="400" t="s">
        <v>243</v>
      </c>
      <c r="F50" s="401" t="s">
        <v>242</v>
      </c>
      <c r="G50" s="402">
        <v>508420</v>
      </c>
      <c r="H50" s="365">
        <v>3</v>
      </c>
      <c r="I50" s="365">
        <v>90</v>
      </c>
      <c r="J50" s="365">
        <v>339039</v>
      </c>
      <c r="K50" s="365">
        <v>500</v>
      </c>
      <c r="L50" s="365" t="s">
        <v>177</v>
      </c>
      <c r="M50" s="399" t="s">
        <v>100</v>
      </c>
    </row>
    <row r="51" spans="1:13" ht="101.25" customHeight="1" x14ac:dyDescent="0.25">
      <c r="A51" s="365" t="s">
        <v>95</v>
      </c>
      <c r="B51" s="399" t="s">
        <v>101</v>
      </c>
      <c r="C51" s="365" t="s">
        <v>97</v>
      </c>
      <c r="D51" s="403">
        <v>1</v>
      </c>
      <c r="E51" s="400" t="s">
        <v>69</v>
      </c>
      <c r="F51" s="401" t="s">
        <v>244</v>
      </c>
      <c r="G51" s="402">
        <v>600000</v>
      </c>
      <c r="H51" s="365">
        <v>3</v>
      </c>
      <c r="I51" s="365">
        <v>90</v>
      </c>
      <c r="J51" s="365">
        <v>339039</v>
      </c>
      <c r="K51" s="365">
        <v>500</v>
      </c>
      <c r="L51" s="365" t="s">
        <v>177</v>
      </c>
      <c r="M51" s="399" t="s">
        <v>100</v>
      </c>
    </row>
    <row r="52" spans="1:13" ht="63.75" x14ac:dyDescent="0.25">
      <c r="A52" s="365" t="s">
        <v>95</v>
      </c>
      <c r="B52" s="399" t="s">
        <v>102</v>
      </c>
      <c r="C52" s="365" t="s">
        <v>97</v>
      </c>
      <c r="D52" s="403">
        <v>1</v>
      </c>
      <c r="E52" s="404" t="s">
        <v>69</v>
      </c>
      <c r="F52" s="401" t="s">
        <v>245</v>
      </c>
      <c r="G52" s="402">
        <v>150000</v>
      </c>
      <c r="H52" s="365">
        <v>3</v>
      </c>
      <c r="I52" s="365">
        <v>90</v>
      </c>
      <c r="J52" s="365">
        <v>339039</v>
      </c>
      <c r="K52" s="365">
        <v>500</v>
      </c>
      <c r="L52" s="365" t="s">
        <v>177</v>
      </c>
      <c r="M52" s="399" t="s">
        <v>100</v>
      </c>
    </row>
    <row r="53" spans="1:13" ht="63.75" x14ac:dyDescent="0.25">
      <c r="A53" s="365" t="s">
        <v>95</v>
      </c>
      <c r="B53" s="399" t="s">
        <v>103</v>
      </c>
      <c r="C53" s="365" t="s">
        <v>97</v>
      </c>
      <c r="D53" s="403">
        <v>1</v>
      </c>
      <c r="E53" s="400">
        <v>600000</v>
      </c>
      <c r="F53" s="402" t="s">
        <v>98</v>
      </c>
      <c r="G53" s="402">
        <v>46235</v>
      </c>
      <c r="H53" s="365">
        <v>3</v>
      </c>
      <c r="I53" s="365">
        <v>90</v>
      </c>
      <c r="J53" s="365">
        <v>339039</v>
      </c>
      <c r="K53" s="365">
        <v>500</v>
      </c>
      <c r="L53" s="365" t="s">
        <v>177</v>
      </c>
      <c r="M53" s="399" t="s">
        <v>100</v>
      </c>
    </row>
    <row r="54" spans="1:13" ht="63.75" x14ac:dyDescent="0.25">
      <c r="A54" s="365" t="s">
        <v>95</v>
      </c>
      <c r="B54" s="399" t="s">
        <v>104</v>
      </c>
      <c r="C54" s="365" t="s">
        <v>97</v>
      </c>
      <c r="D54" s="403">
        <v>1</v>
      </c>
      <c r="E54" s="405">
        <v>46266</v>
      </c>
      <c r="F54" s="402" t="s">
        <v>98</v>
      </c>
      <c r="G54" s="402">
        <v>450000</v>
      </c>
      <c r="H54" s="365">
        <v>3</v>
      </c>
      <c r="I54" s="365">
        <v>90</v>
      </c>
      <c r="J54" s="365">
        <v>339039</v>
      </c>
      <c r="K54" s="365">
        <v>500</v>
      </c>
      <c r="L54" s="365" t="s">
        <v>177</v>
      </c>
      <c r="M54" s="399" t="s">
        <v>100</v>
      </c>
    </row>
    <row r="55" spans="1:13" ht="63.75" x14ac:dyDescent="0.25">
      <c r="A55" s="365" t="s">
        <v>95</v>
      </c>
      <c r="B55" s="399" t="s">
        <v>105</v>
      </c>
      <c r="C55" s="365" t="s">
        <v>97</v>
      </c>
      <c r="D55" s="403">
        <v>1</v>
      </c>
      <c r="E55" s="405">
        <v>46327</v>
      </c>
      <c r="F55" s="402" t="s">
        <v>98</v>
      </c>
      <c r="G55" s="402">
        <v>300000</v>
      </c>
      <c r="H55" s="365">
        <v>3</v>
      </c>
      <c r="I55" s="365">
        <v>90</v>
      </c>
      <c r="J55" s="365">
        <v>339039</v>
      </c>
      <c r="K55" s="365">
        <v>500</v>
      </c>
      <c r="L55" s="365" t="s">
        <v>177</v>
      </c>
      <c r="M55" s="399" t="s">
        <v>100</v>
      </c>
    </row>
    <row r="56" spans="1:13" ht="114.75" x14ac:dyDescent="0.25">
      <c r="A56" s="365" t="s">
        <v>95</v>
      </c>
      <c r="B56" s="399" t="s">
        <v>106</v>
      </c>
      <c r="C56" s="365" t="s">
        <v>97</v>
      </c>
      <c r="D56" s="365">
        <v>1</v>
      </c>
      <c r="E56" s="405">
        <v>46023</v>
      </c>
      <c r="F56" s="402" t="s">
        <v>92</v>
      </c>
      <c r="G56" s="402">
        <v>1500000</v>
      </c>
      <c r="H56" s="365">
        <v>3</v>
      </c>
      <c r="I56" s="365">
        <v>90</v>
      </c>
      <c r="J56" s="365">
        <v>339039</v>
      </c>
      <c r="K56" s="365">
        <v>500</v>
      </c>
      <c r="L56" s="365" t="s">
        <v>177</v>
      </c>
      <c r="M56" s="399" t="s">
        <v>107</v>
      </c>
    </row>
    <row r="57" spans="1:13" ht="63.75" x14ac:dyDescent="0.25">
      <c r="A57" s="365" t="s">
        <v>95</v>
      </c>
      <c r="B57" s="399" t="s">
        <v>108</v>
      </c>
      <c r="C57" s="365" t="s">
        <v>97</v>
      </c>
      <c r="D57" s="406">
        <v>50000</v>
      </c>
      <c r="E57" s="405">
        <v>46113</v>
      </c>
      <c r="F57" s="402" t="s">
        <v>98</v>
      </c>
      <c r="G57" s="402">
        <v>1000000</v>
      </c>
      <c r="H57" s="365">
        <v>3</v>
      </c>
      <c r="I57" s="365">
        <v>90</v>
      </c>
      <c r="J57" s="365">
        <v>339032</v>
      </c>
      <c r="K57" s="365">
        <v>500</v>
      </c>
      <c r="L57" s="365" t="s">
        <v>177</v>
      </c>
      <c r="M57" s="399" t="s">
        <v>110</v>
      </c>
    </row>
    <row r="58" spans="1:13" ht="63.75" x14ac:dyDescent="0.25">
      <c r="A58" s="365" t="s">
        <v>95</v>
      </c>
      <c r="B58" s="399" t="s">
        <v>111</v>
      </c>
      <c r="C58" s="365" t="s">
        <v>97</v>
      </c>
      <c r="D58" s="365">
        <v>1</v>
      </c>
      <c r="E58" s="405">
        <v>46023</v>
      </c>
      <c r="F58" s="402" t="s">
        <v>98</v>
      </c>
      <c r="G58" s="402">
        <v>500000</v>
      </c>
      <c r="H58" s="365">
        <v>3</v>
      </c>
      <c r="I58" s="365">
        <v>90</v>
      </c>
      <c r="J58" s="365">
        <v>339032</v>
      </c>
      <c r="K58" s="365">
        <v>500</v>
      </c>
      <c r="L58" s="365" t="s">
        <v>138</v>
      </c>
      <c r="M58" s="399" t="s">
        <v>112</v>
      </c>
    </row>
    <row r="59" spans="1:13" ht="25.5" x14ac:dyDescent="0.25">
      <c r="A59" s="419" t="s">
        <v>120</v>
      </c>
      <c r="B59" s="419" t="s">
        <v>121</v>
      </c>
      <c r="C59" s="432" t="s">
        <v>43</v>
      </c>
      <c r="D59" s="433">
        <v>1</v>
      </c>
      <c r="E59" s="434" t="s">
        <v>98</v>
      </c>
      <c r="F59" s="435">
        <v>46143</v>
      </c>
      <c r="G59" s="434">
        <v>50000</v>
      </c>
      <c r="H59" s="432">
        <v>3</v>
      </c>
      <c r="I59" s="432">
        <v>90</v>
      </c>
      <c r="J59" s="436">
        <v>339047</v>
      </c>
      <c r="K59" s="437">
        <v>759</v>
      </c>
      <c r="L59" s="437" t="s">
        <v>123</v>
      </c>
      <c r="M59" s="437" t="s">
        <v>124</v>
      </c>
    </row>
    <row r="60" spans="1:13" ht="25.5" x14ac:dyDescent="0.25">
      <c r="A60" s="299" t="s">
        <v>120</v>
      </c>
      <c r="B60" s="299" t="s">
        <v>125</v>
      </c>
      <c r="C60" s="299" t="s">
        <v>43</v>
      </c>
      <c r="D60" s="420">
        <v>1</v>
      </c>
      <c r="E60" s="421" t="s">
        <v>98</v>
      </c>
      <c r="F60" s="422">
        <v>46023</v>
      </c>
      <c r="G60" s="421">
        <v>3000</v>
      </c>
      <c r="H60" s="299">
        <v>3</v>
      </c>
      <c r="I60" s="299">
        <v>90</v>
      </c>
      <c r="J60" s="299">
        <v>339039</v>
      </c>
      <c r="K60" s="299">
        <v>500</v>
      </c>
      <c r="L60" s="299" t="s">
        <v>127</v>
      </c>
      <c r="M60" s="299" t="s">
        <v>124</v>
      </c>
    </row>
    <row r="61" spans="1:13" ht="25.5" x14ac:dyDescent="0.25">
      <c r="A61" s="419" t="s">
        <v>120</v>
      </c>
      <c r="B61" s="419" t="s">
        <v>128</v>
      </c>
      <c r="C61" s="432" t="s">
        <v>43</v>
      </c>
      <c r="D61" s="433">
        <v>1</v>
      </c>
      <c r="E61" s="434" t="s">
        <v>98</v>
      </c>
      <c r="F61" s="435">
        <v>46023</v>
      </c>
      <c r="G61" s="434">
        <v>600000</v>
      </c>
      <c r="H61" s="432">
        <v>3</v>
      </c>
      <c r="I61" s="432">
        <v>90</v>
      </c>
      <c r="J61" s="436">
        <v>339039</v>
      </c>
      <c r="K61" s="437">
        <v>759</v>
      </c>
      <c r="L61" s="437" t="s">
        <v>127</v>
      </c>
      <c r="M61" s="437" t="s">
        <v>124</v>
      </c>
    </row>
    <row r="62" spans="1:13" ht="38.25" x14ac:dyDescent="0.25">
      <c r="A62" s="299" t="s">
        <v>120</v>
      </c>
      <c r="B62" s="299" t="s">
        <v>283</v>
      </c>
      <c r="C62" s="299" t="s">
        <v>43</v>
      </c>
      <c r="D62" s="299">
        <v>1</v>
      </c>
      <c r="E62" s="421" t="s">
        <v>133</v>
      </c>
      <c r="F62" s="422">
        <v>45931</v>
      </c>
      <c r="G62" s="421">
        <v>350000</v>
      </c>
      <c r="H62" s="299">
        <v>3</v>
      </c>
      <c r="I62" s="299">
        <v>90</v>
      </c>
      <c r="J62" s="299">
        <v>339039</v>
      </c>
      <c r="K62" s="299">
        <v>500</v>
      </c>
      <c r="L62" s="299" t="s">
        <v>130</v>
      </c>
      <c r="M62" s="299" t="s">
        <v>131</v>
      </c>
    </row>
    <row r="63" spans="1:13" ht="38.25" x14ac:dyDescent="0.25">
      <c r="A63" s="299" t="s">
        <v>120</v>
      </c>
      <c r="B63" s="299" t="s">
        <v>284</v>
      </c>
      <c r="C63" s="299" t="s">
        <v>43</v>
      </c>
      <c r="D63" s="299">
        <v>1</v>
      </c>
      <c r="E63" s="421" t="s">
        <v>133</v>
      </c>
      <c r="F63" s="422">
        <v>45870</v>
      </c>
      <c r="G63" s="421">
        <v>300000</v>
      </c>
      <c r="H63" s="299">
        <v>3</v>
      </c>
      <c r="I63" s="299">
        <v>90</v>
      </c>
      <c r="J63" s="299">
        <v>339039</v>
      </c>
      <c r="K63" s="299">
        <v>500</v>
      </c>
      <c r="L63" s="299" t="s">
        <v>130</v>
      </c>
      <c r="M63" s="299" t="s">
        <v>134</v>
      </c>
    </row>
    <row r="64" spans="1:13" ht="61.5" customHeight="1" x14ac:dyDescent="0.25">
      <c r="A64" s="372" t="s">
        <v>247</v>
      </c>
      <c r="B64" s="377" t="s">
        <v>251</v>
      </c>
      <c r="C64" s="374" t="s">
        <v>32</v>
      </c>
      <c r="D64" s="377">
        <v>1</v>
      </c>
      <c r="E64" s="374" t="s">
        <v>249</v>
      </c>
      <c r="F64" s="375">
        <v>45689</v>
      </c>
      <c r="G64" s="407">
        <v>36000</v>
      </c>
      <c r="H64" s="374">
        <v>3</v>
      </c>
      <c r="I64" s="374">
        <v>90</v>
      </c>
      <c r="J64" s="374">
        <v>339039</v>
      </c>
      <c r="K64" s="374">
        <v>500</v>
      </c>
      <c r="L64" s="377" t="s">
        <v>177</v>
      </c>
      <c r="M64" s="377" t="s">
        <v>253</v>
      </c>
    </row>
    <row r="65" spans="1:13" ht="81.75" customHeight="1" x14ac:dyDescent="0.25">
      <c r="A65" s="372" t="s">
        <v>247</v>
      </c>
      <c r="B65" s="377" t="s">
        <v>254</v>
      </c>
      <c r="C65" s="374" t="s">
        <v>32</v>
      </c>
      <c r="D65" s="374">
        <v>1</v>
      </c>
      <c r="E65" s="374" t="s">
        <v>249</v>
      </c>
      <c r="F65" s="375">
        <v>45689</v>
      </c>
      <c r="G65" s="408">
        <v>24000</v>
      </c>
      <c r="H65" s="374">
        <v>3</v>
      </c>
      <c r="I65" s="374">
        <v>90</v>
      </c>
      <c r="J65" s="374">
        <v>339039</v>
      </c>
      <c r="K65" s="374">
        <v>500</v>
      </c>
      <c r="L65" s="377" t="s">
        <v>177</v>
      </c>
      <c r="M65" s="377" t="s">
        <v>255</v>
      </c>
    </row>
    <row r="66" spans="1:13" ht="96" customHeight="1" x14ac:dyDescent="0.25">
      <c r="A66" s="372" t="s">
        <v>247</v>
      </c>
      <c r="B66" s="377" t="s">
        <v>256</v>
      </c>
      <c r="C66" s="374" t="s">
        <v>32</v>
      </c>
      <c r="D66" s="374">
        <v>1</v>
      </c>
      <c r="E66" s="374" t="s">
        <v>249</v>
      </c>
      <c r="F66" s="375">
        <v>45658</v>
      </c>
      <c r="G66" s="408">
        <v>42000</v>
      </c>
      <c r="H66" s="374">
        <v>3</v>
      </c>
      <c r="I66" s="374">
        <v>90</v>
      </c>
      <c r="J66" s="374">
        <v>339033</v>
      </c>
      <c r="K66" s="374">
        <v>500</v>
      </c>
      <c r="L66" s="377" t="s">
        <v>177</v>
      </c>
      <c r="M66" s="377" t="s">
        <v>257</v>
      </c>
    </row>
    <row r="67" spans="1:13" ht="76.5" customHeight="1" x14ac:dyDescent="0.25">
      <c r="A67" s="372" t="s">
        <v>247</v>
      </c>
      <c r="B67" s="377" t="s">
        <v>258</v>
      </c>
      <c r="C67" s="374" t="s">
        <v>32</v>
      </c>
      <c r="D67" s="374">
        <v>1</v>
      </c>
      <c r="E67" s="374" t="s">
        <v>249</v>
      </c>
      <c r="F67" s="375">
        <v>45839</v>
      </c>
      <c r="G67" s="408">
        <v>1000000</v>
      </c>
      <c r="H67" s="374">
        <v>4</v>
      </c>
      <c r="I67" s="374">
        <v>90</v>
      </c>
      <c r="J67" s="374">
        <v>449051</v>
      </c>
      <c r="K67" s="374">
        <v>704</v>
      </c>
      <c r="L67" s="377" t="s">
        <v>177</v>
      </c>
      <c r="M67" s="377" t="s">
        <v>260</v>
      </c>
    </row>
    <row r="68" spans="1:13" ht="52.5" customHeight="1" x14ac:dyDescent="0.25">
      <c r="A68" s="372" t="s">
        <v>247</v>
      </c>
      <c r="B68" s="377" t="s">
        <v>261</v>
      </c>
      <c r="C68" s="374" t="s">
        <v>32</v>
      </c>
      <c r="D68" s="374">
        <v>1</v>
      </c>
      <c r="E68" s="374" t="s">
        <v>249</v>
      </c>
      <c r="F68" s="375">
        <v>45778</v>
      </c>
      <c r="G68" s="408">
        <v>30000</v>
      </c>
      <c r="H68" s="374">
        <v>3</v>
      </c>
      <c r="I68" s="374">
        <v>90</v>
      </c>
      <c r="J68" s="374">
        <v>339039</v>
      </c>
      <c r="K68" s="374">
        <v>500</v>
      </c>
      <c r="L68" s="377" t="s">
        <v>177</v>
      </c>
      <c r="M68" s="365" t="s">
        <v>262</v>
      </c>
    </row>
    <row r="69" spans="1:13" ht="42" customHeight="1" x14ac:dyDescent="0.25">
      <c r="A69" s="372" t="s">
        <v>247</v>
      </c>
      <c r="B69" s="377" t="s">
        <v>263</v>
      </c>
      <c r="C69" s="374" t="s">
        <v>32</v>
      </c>
      <c r="D69" s="374">
        <v>2</v>
      </c>
      <c r="E69" s="374" t="s">
        <v>249</v>
      </c>
      <c r="F69" s="375">
        <v>45778</v>
      </c>
      <c r="G69" s="408">
        <v>10000</v>
      </c>
      <c r="H69" s="377">
        <v>4</v>
      </c>
      <c r="I69" s="374">
        <v>90</v>
      </c>
      <c r="J69" s="374">
        <v>449039</v>
      </c>
      <c r="K69" s="374">
        <v>704</v>
      </c>
      <c r="L69" s="377" t="s">
        <v>177</v>
      </c>
      <c r="M69" s="365" t="s">
        <v>262</v>
      </c>
    </row>
    <row r="70" spans="1:13" ht="95.25" customHeight="1" x14ac:dyDescent="0.25">
      <c r="A70" s="372" t="s">
        <v>247</v>
      </c>
      <c r="B70" s="377" t="s">
        <v>265</v>
      </c>
      <c r="C70" s="374" t="s">
        <v>32</v>
      </c>
      <c r="D70" s="374">
        <v>1</v>
      </c>
      <c r="E70" s="374" t="s">
        <v>266</v>
      </c>
      <c r="F70" s="375">
        <v>45778</v>
      </c>
      <c r="G70" s="408">
        <v>1103200</v>
      </c>
      <c r="H70" s="374">
        <v>4</v>
      </c>
      <c r="I70" s="374">
        <v>90</v>
      </c>
      <c r="J70" s="374">
        <v>449039</v>
      </c>
      <c r="K70" s="374">
        <v>704</v>
      </c>
      <c r="L70" s="377" t="s">
        <v>177</v>
      </c>
      <c r="M70" s="377" t="s">
        <v>268</v>
      </c>
    </row>
    <row r="71" spans="1:13" ht="69.75" customHeight="1" x14ac:dyDescent="0.25">
      <c r="A71" s="372" t="s">
        <v>247</v>
      </c>
      <c r="B71" s="377" t="s">
        <v>269</v>
      </c>
      <c r="C71" s="374" t="s">
        <v>32</v>
      </c>
      <c r="D71" s="374">
        <v>1</v>
      </c>
      <c r="E71" s="374" t="s">
        <v>266</v>
      </c>
      <c r="F71" s="375">
        <v>45748</v>
      </c>
      <c r="G71" s="408">
        <v>229209.32</v>
      </c>
      <c r="H71" s="374">
        <v>4</v>
      </c>
      <c r="I71" s="374">
        <v>90</v>
      </c>
      <c r="J71" s="374">
        <v>449049</v>
      </c>
      <c r="K71" s="374">
        <v>704</v>
      </c>
      <c r="L71" s="377" t="s">
        <v>177</v>
      </c>
      <c r="M71" s="377" t="s">
        <v>268</v>
      </c>
    </row>
    <row r="72" spans="1:13" ht="102" customHeight="1" x14ac:dyDescent="0.25">
      <c r="A72" s="372" t="s">
        <v>247</v>
      </c>
      <c r="B72" s="377" t="s">
        <v>270</v>
      </c>
      <c r="C72" s="374" t="s">
        <v>32</v>
      </c>
      <c r="D72" s="374">
        <v>1</v>
      </c>
      <c r="E72" s="374" t="s">
        <v>266</v>
      </c>
      <c r="F72" s="375">
        <v>45778</v>
      </c>
      <c r="G72" s="408">
        <v>670000</v>
      </c>
      <c r="H72" s="374">
        <v>4</v>
      </c>
      <c r="I72" s="374">
        <v>90</v>
      </c>
      <c r="J72" s="374">
        <v>449049</v>
      </c>
      <c r="K72" s="374">
        <v>704</v>
      </c>
      <c r="L72" s="377" t="s">
        <v>177</v>
      </c>
      <c r="M72" s="377" t="s">
        <v>268</v>
      </c>
    </row>
    <row r="73" spans="1:13" ht="69" customHeight="1" x14ac:dyDescent="0.25">
      <c r="A73" s="372" t="s">
        <v>247</v>
      </c>
      <c r="B73" s="377" t="s">
        <v>271</v>
      </c>
      <c r="C73" s="374" t="s">
        <v>32</v>
      </c>
      <c r="D73" s="374">
        <v>1</v>
      </c>
      <c r="E73" s="374" t="s">
        <v>266</v>
      </c>
      <c r="F73" s="375">
        <v>45717</v>
      </c>
      <c r="G73" s="408">
        <v>100000</v>
      </c>
      <c r="H73" s="374">
        <v>4</v>
      </c>
      <c r="I73" s="374">
        <v>90</v>
      </c>
      <c r="J73" s="374">
        <v>449051</v>
      </c>
      <c r="K73" s="374">
        <v>704</v>
      </c>
      <c r="L73" s="377" t="s">
        <v>177</v>
      </c>
      <c r="M73" s="377" t="s">
        <v>272</v>
      </c>
    </row>
    <row r="74" spans="1:13" ht="234.75" customHeight="1" x14ac:dyDescent="0.25">
      <c r="A74" s="364" t="s">
        <v>247</v>
      </c>
      <c r="B74" s="365" t="s">
        <v>287</v>
      </c>
      <c r="C74" s="366" t="s">
        <v>288</v>
      </c>
      <c r="D74" s="366" t="s">
        <v>289</v>
      </c>
      <c r="E74" s="365" t="s">
        <v>266</v>
      </c>
      <c r="F74" s="365">
        <v>2026</v>
      </c>
      <c r="G74" s="410">
        <v>8204454.6799999997</v>
      </c>
      <c r="H74" s="424">
        <v>4</v>
      </c>
      <c r="I74" s="366">
        <v>90</v>
      </c>
      <c r="J74" s="423">
        <v>449049</v>
      </c>
      <c r="K74" s="374">
        <v>704</v>
      </c>
      <c r="L74" s="382" t="s">
        <v>292</v>
      </c>
      <c r="M74" s="365" t="s">
        <v>290</v>
      </c>
    </row>
    <row r="75" spans="1:13" ht="202.5" customHeight="1" x14ac:dyDescent="0.25">
      <c r="A75" s="364" t="s">
        <v>247</v>
      </c>
      <c r="B75" s="365" t="s">
        <v>303</v>
      </c>
      <c r="C75" s="366" t="s">
        <v>304</v>
      </c>
      <c r="D75" s="366"/>
      <c r="E75" s="365" t="s">
        <v>133</v>
      </c>
      <c r="F75" s="365">
        <v>2026</v>
      </c>
      <c r="G75" s="410">
        <v>700000</v>
      </c>
      <c r="H75" s="366">
        <v>3</v>
      </c>
      <c r="I75" s="366">
        <v>90</v>
      </c>
      <c r="J75" s="423">
        <v>339037</v>
      </c>
      <c r="K75" s="424">
        <v>759</v>
      </c>
      <c r="L75" s="382" t="s">
        <v>138</v>
      </c>
      <c r="M75" s="425"/>
    </row>
    <row r="76" spans="1:13" ht="120.75" customHeight="1" x14ac:dyDescent="0.25">
      <c r="A76" s="364" t="s">
        <v>247</v>
      </c>
      <c r="B76" s="365" t="s">
        <v>303</v>
      </c>
      <c r="C76" s="366" t="s">
        <v>32</v>
      </c>
      <c r="D76" s="366"/>
      <c r="E76" s="365" t="s">
        <v>306</v>
      </c>
      <c r="F76" s="365">
        <v>2026</v>
      </c>
      <c r="G76" s="410">
        <v>110000</v>
      </c>
      <c r="H76" s="366">
        <v>3</v>
      </c>
      <c r="I76" s="366">
        <v>90</v>
      </c>
      <c r="J76" s="423">
        <v>339037</v>
      </c>
      <c r="K76" s="366">
        <v>500</v>
      </c>
      <c r="L76" s="382" t="s">
        <v>138</v>
      </c>
      <c r="M76" s="365"/>
    </row>
    <row r="77" spans="1:13" ht="122.25" customHeight="1" x14ac:dyDescent="0.25">
      <c r="A77" s="364" t="s">
        <v>247</v>
      </c>
      <c r="B77" s="365" t="s">
        <v>307</v>
      </c>
      <c r="C77" s="409" t="s">
        <v>32</v>
      </c>
      <c r="D77" s="409"/>
      <c r="E77" s="425" t="s">
        <v>249</v>
      </c>
      <c r="F77" s="425">
        <v>2026</v>
      </c>
      <c r="G77" s="426">
        <v>645000</v>
      </c>
      <c r="H77" s="409">
        <v>3</v>
      </c>
      <c r="I77" s="409">
        <v>90</v>
      </c>
      <c r="J77" s="427">
        <v>339037</v>
      </c>
      <c r="K77" s="409">
        <v>759</v>
      </c>
      <c r="L77" s="428"/>
      <c r="M77" s="425"/>
    </row>
    <row r="78" spans="1:13" ht="111" customHeight="1" x14ac:dyDescent="0.25">
      <c r="A78" s="372" t="s">
        <v>247</v>
      </c>
      <c r="B78" s="377" t="s">
        <v>305</v>
      </c>
      <c r="C78" s="374" t="s">
        <v>32</v>
      </c>
      <c r="D78" s="374">
        <v>1</v>
      </c>
      <c r="E78" s="374" t="s">
        <v>266</v>
      </c>
      <c r="F78" s="375">
        <v>45717</v>
      </c>
      <c r="G78" s="408">
        <v>206040</v>
      </c>
      <c r="H78" s="374">
        <v>4</v>
      </c>
      <c r="I78" s="374">
        <v>90</v>
      </c>
      <c r="J78" s="374">
        <v>449051</v>
      </c>
      <c r="K78" s="374">
        <v>704</v>
      </c>
      <c r="L78" s="377" t="s">
        <v>177</v>
      </c>
      <c r="M78" s="377" t="s">
        <v>274</v>
      </c>
    </row>
    <row r="79" spans="1:13" ht="33.75" customHeight="1" x14ac:dyDescent="0.25">
      <c r="A79" s="429" t="s">
        <v>275</v>
      </c>
      <c r="B79" s="430"/>
      <c r="C79" s="430"/>
      <c r="D79" s="430"/>
      <c r="E79" s="430"/>
      <c r="F79" s="430"/>
      <c r="G79" s="431">
        <f>SUM(G7:G78)</f>
        <v>23044894</v>
      </c>
      <c r="H79" s="430"/>
      <c r="I79" s="430"/>
      <c r="J79" s="430"/>
      <c r="K79" s="430"/>
      <c r="L79" s="430"/>
      <c r="M79" s="430"/>
    </row>
    <row r="80" spans="1:13" ht="23.25" customHeight="1" x14ac:dyDescent="0.25">
      <c r="G80" s="224"/>
      <c r="H80" s="224"/>
    </row>
    <row r="81" spans="1:13" ht="22.5" customHeight="1" x14ac:dyDescent="0.25">
      <c r="G81" s="224"/>
      <c r="H81" s="224">
        <f>G99-G79</f>
        <v>0</v>
      </c>
    </row>
    <row r="82" spans="1:13" ht="21" x14ac:dyDescent="0.25">
      <c r="A82" s="361"/>
      <c r="F82" s="475" t="s">
        <v>349</v>
      </c>
      <c r="G82" s="475"/>
    </row>
    <row r="83" spans="1:13" x14ac:dyDescent="0.25">
      <c r="G83" s="224"/>
    </row>
    <row r="84" spans="1:13" x14ac:dyDescent="0.25">
      <c r="F84" s="356" t="s">
        <v>340</v>
      </c>
      <c r="G84" s="355">
        <v>2367013.67</v>
      </c>
      <c r="H84" s="224"/>
      <c r="I84" s="224">
        <f>SUM(G7+G8+G9+G10+G11+G12+G13+G14+G15+G16+G17+G18+G19+G20+G22+G23+G24+G25+G26+G27+G28+G29+G30+G31+G32+G33+G34+G35+G36+G37+G38+G39+G40+G41+G42+G43+G44+G45+G46+G47+G48+G49+G50+G51+G52+G53+G54+G55+G56+G57+G58+G60+G62+G63+G64+G65+G66+G68+G76)</f>
        <v>9426990</v>
      </c>
      <c r="K84" s="224">
        <f>SUM(G7+G8+G9+G10+G11+G12+G13)</f>
        <v>1109881.33</v>
      </c>
    </row>
    <row r="85" spans="1:13" x14ac:dyDescent="0.25">
      <c r="F85" s="356" t="s">
        <v>341</v>
      </c>
      <c r="G85" s="355">
        <v>100000</v>
      </c>
      <c r="H85" s="224"/>
      <c r="I85" s="224">
        <f>G95-I84</f>
        <v>0</v>
      </c>
    </row>
    <row r="86" spans="1:13" x14ac:dyDescent="0.25">
      <c r="F86" s="356" t="s">
        <v>334</v>
      </c>
      <c r="G86" s="355">
        <v>5055095</v>
      </c>
      <c r="I86" s="111"/>
      <c r="K86" s="111"/>
      <c r="L86" s="111"/>
      <c r="M86" s="111"/>
    </row>
    <row r="87" spans="1:13" x14ac:dyDescent="0.25">
      <c r="F87" s="169"/>
      <c r="G87" s="358"/>
      <c r="I87" s="224">
        <f>SUM(G45+G46+G50+G51+G52+G53+G54+G55+G56+G57+G58)</f>
        <v>5055095</v>
      </c>
      <c r="M87" s="224">
        <v>153109.73000000001</v>
      </c>
    </row>
    <row r="88" spans="1:13" x14ac:dyDescent="0.25">
      <c r="F88" s="356" t="s">
        <v>333</v>
      </c>
      <c r="G88" s="355">
        <f>SUM(G7+G8+G9+G10+G11+G12+G13)</f>
        <v>1109881.33</v>
      </c>
      <c r="I88" s="224">
        <f>G86-I87</f>
        <v>0</v>
      </c>
      <c r="J88" s="224">
        <v>440</v>
      </c>
    </row>
    <row r="89" spans="1:13" x14ac:dyDescent="0.25">
      <c r="F89" s="169"/>
      <c r="G89" s="188"/>
      <c r="H89" s="224"/>
      <c r="J89" s="224">
        <f>G84-J88</f>
        <v>2366573.67</v>
      </c>
    </row>
    <row r="90" spans="1:13" x14ac:dyDescent="0.25">
      <c r="F90" s="169"/>
      <c r="G90" s="353"/>
      <c r="H90" s="111"/>
      <c r="I90" s="224"/>
    </row>
    <row r="91" spans="1:13" ht="30" x14ac:dyDescent="0.25">
      <c r="F91" s="354" t="s">
        <v>336</v>
      </c>
      <c r="G91" s="355">
        <f>SUM(G67+G69+G70+G71+G72+G73+G74+G78)</f>
        <v>11522904</v>
      </c>
    </row>
    <row r="92" spans="1:13" ht="30" x14ac:dyDescent="0.25">
      <c r="F92" s="354" t="s">
        <v>337</v>
      </c>
      <c r="G92" s="355">
        <f>G64+G65+G66+G68+G76</f>
        <v>242000</v>
      </c>
      <c r="H92" t="s">
        <v>10</v>
      </c>
      <c r="J92" s="224">
        <f>G95+H81</f>
        <v>9426990</v>
      </c>
      <c r="K92" s="224">
        <f>J92+J95+H95</f>
        <v>11281990</v>
      </c>
    </row>
    <row r="93" spans="1:13" x14ac:dyDescent="0.25">
      <c r="F93" s="169"/>
      <c r="G93" s="188">
        <f>G64+G65+G66+G68+G76</f>
        <v>242000</v>
      </c>
    </row>
    <row r="94" spans="1:13" ht="45" x14ac:dyDescent="0.25">
      <c r="F94" s="356" t="s">
        <v>120</v>
      </c>
      <c r="G94" s="357">
        <v>653000</v>
      </c>
      <c r="L94" s="359" t="s">
        <v>343</v>
      </c>
    </row>
    <row r="95" spans="1:13" x14ac:dyDescent="0.25">
      <c r="F95" s="197" t="s">
        <v>342</v>
      </c>
      <c r="G95" s="198">
        <f>SUM(G84+G86+G88+G92+G94)</f>
        <v>9426990</v>
      </c>
      <c r="H95" s="111">
        <v>1800000</v>
      </c>
      <c r="I95" s="224">
        <f>G95+H95</f>
        <v>11226990</v>
      </c>
      <c r="J95" s="111">
        <v>55000</v>
      </c>
      <c r="K95" s="224">
        <f>I95+J95</f>
        <v>11281990</v>
      </c>
      <c r="L95" s="360">
        <v>11281990</v>
      </c>
      <c r="M95" s="224">
        <f>L95-K95</f>
        <v>0</v>
      </c>
    </row>
    <row r="96" spans="1:13" ht="45" x14ac:dyDescent="0.25">
      <c r="F96" s="197" t="s">
        <v>344</v>
      </c>
      <c r="G96" s="188">
        <f>G85+G91</f>
        <v>11622904</v>
      </c>
      <c r="H96" s="347" t="s">
        <v>350</v>
      </c>
      <c r="J96" s="110" t="s">
        <v>351</v>
      </c>
    </row>
    <row r="97" spans="6:12" ht="30" x14ac:dyDescent="0.25">
      <c r="F97" s="362" t="s">
        <v>345</v>
      </c>
      <c r="G97" s="188">
        <f>SUBTOTAL(9,G95:G96)</f>
        <v>21049894</v>
      </c>
    </row>
    <row r="98" spans="6:12" ht="45" x14ac:dyDescent="0.25">
      <c r="F98" s="362" t="s">
        <v>346</v>
      </c>
      <c r="G98" s="353">
        <f>SUM(G59+G61+G75+G77)</f>
        <v>1995000</v>
      </c>
      <c r="I98" s="224">
        <f>G84+G86+G88+G92+G94</f>
        <v>9426990</v>
      </c>
      <c r="L98" s="438" t="s">
        <v>347</v>
      </c>
    </row>
    <row r="99" spans="6:12" ht="30" x14ac:dyDescent="0.25">
      <c r="F99" s="440" t="s">
        <v>348</v>
      </c>
      <c r="G99" s="441">
        <f>G97+G98</f>
        <v>23044894</v>
      </c>
      <c r="L99" s="439">
        <v>1995000</v>
      </c>
    </row>
    <row r="100" spans="6:12" x14ac:dyDescent="0.25">
      <c r="G100" s="117"/>
    </row>
    <row r="101" spans="6:12" x14ac:dyDescent="0.25">
      <c r="G101" s="117"/>
      <c r="I101" s="224">
        <f>G95+H95+J95</f>
        <v>11281990</v>
      </c>
      <c r="J101" s="224">
        <f>G95+G96</f>
        <v>21049894</v>
      </c>
    </row>
    <row r="102" spans="6:12" x14ac:dyDescent="0.25">
      <c r="G102" s="117"/>
    </row>
    <row r="103" spans="6:12" x14ac:dyDescent="0.25">
      <c r="G103" s="117"/>
    </row>
    <row r="104" spans="6:12" x14ac:dyDescent="0.25">
      <c r="G104" s="117"/>
      <c r="H104" s="117"/>
    </row>
  </sheetData>
  <autoFilter ref="A5:M82" xr:uid="{DEFDA814-C3C8-4507-8B07-ACFEEBC368F8}">
    <filterColumn colId="7" showButton="0"/>
    <filterColumn colId="8" showButton="0"/>
  </autoFilter>
  <mergeCells count="18">
    <mergeCell ref="A1:M1"/>
    <mergeCell ref="N1:Y1"/>
    <mergeCell ref="A2:M2"/>
    <mergeCell ref="B3:E3"/>
    <mergeCell ref="F3:M4"/>
    <mergeCell ref="B4:E4"/>
    <mergeCell ref="A5:A6"/>
    <mergeCell ref="B5:B6"/>
    <mergeCell ref="C5:C6"/>
    <mergeCell ref="D5:D6"/>
    <mergeCell ref="E5:E6"/>
    <mergeCell ref="H5:J5"/>
    <mergeCell ref="K5:K6"/>
    <mergeCell ref="L5:L6"/>
    <mergeCell ref="M5:M6"/>
    <mergeCell ref="F82:G82"/>
    <mergeCell ref="F5:F6"/>
    <mergeCell ref="G5:G6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14" fitToWidth="0" orientation="landscape" blackAndWhite="1" r:id="rId1"/>
  <rowBreaks count="1" manualBreakCount="1">
    <brk id="39" max="2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993DF-CFDF-4AF1-BC28-AEAD25FA2FCD}">
  <dimension ref="A1:Q79"/>
  <sheetViews>
    <sheetView view="pageBreakPreview" topLeftCell="B1" zoomScaleNormal="100" zoomScaleSheetLayoutView="100" workbookViewId="0">
      <selection activeCell="B79" sqref="B79"/>
    </sheetView>
  </sheetViews>
  <sheetFormatPr defaultRowHeight="15" x14ac:dyDescent="0.25"/>
  <cols>
    <col min="1" max="1" width="50.5703125" customWidth="1"/>
    <col min="2" max="2" width="38.5703125" customWidth="1"/>
    <col min="3" max="3" width="16.85546875" customWidth="1"/>
    <col min="4" max="4" width="13.140625" customWidth="1"/>
    <col min="5" max="5" width="15.5703125" customWidth="1"/>
    <col min="6" max="6" width="20.42578125" customWidth="1"/>
    <col min="7" max="7" width="19.28515625" customWidth="1"/>
    <col min="8" max="8" width="16.42578125" customWidth="1"/>
    <col min="9" max="9" width="16.85546875" customWidth="1"/>
    <col min="10" max="10" width="17" customWidth="1"/>
    <col min="11" max="11" width="17.28515625" customWidth="1"/>
    <col min="12" max="12" width="18" customWidth="1"/>
    <col min="13" max="13" width="36.85546875" customWidth="1"/>
    <col min="14" max="14" width="8.7109375" hidden="1" customWidth="1"/>
    <col min="15" max="67" width="0" hidden="1" customWidth="1"/>
  </cols>
  <sheetData>
    <row r="1" spans="1:17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6"/>
      <c r="O1" s="486"/>
      <c r="P1" s="486"/>
      <c r="Q1" s="486"/>
    </row>
    <row r="2" spans="1:17" ht="9.75" customHeigh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191"/>
      <c r="O2" s="191"/>
      <c r="P2" s="191"/>
      <c r="Q2" s="191"/>
    </row>
    <row r="3" spans="1:17" ht="58.5" customHeight="1" x14ac:dyDescent="0.25">
      <c r="A3" s="219" t="s">
        <v>170</v>
      </c>
      <c r="B3" s="497" t="s">
        <v>171</v>
      </c>
      <c r="C3" s="497"/>
      <c r="D3" s="497"/>
      <c r="E3" s="497"/>
      <c r="F3" s="508"/>
      <c r="G3" s="498"/>
      <c r="H3" s="498"/>
      <c r="I3" s="498"/>
      <c r="J3" s="498"/>
      <c r="K3" s="498"/>
      <c r="L3" s="498"/>
      <c r="M3" s="498"/>
      <c r="N3" s="191"/>
      <c r="O3" s="191"/>
      <c r="P3" s="191"/>
      <c r="Q3" s="191"/>
    </row>
    <row r="4" spans="1:17" ht="21" customHeight="1" x14ac:dyDescent="0.25">
      <c r="A4" s="411" t="s">
        <v>169</v>
      </c>
      <c r="B4" s="509" t="s">
        <v>172</v>
      </c>
      <c r="C4" s="509"/>
      <c r="D4" s="509"/>
      <c r="E4" s="509"/>
      <c r="F4" s="498"/>
      <c r="G4" s="498"/>
      <c r="H4" s="498"/>
      <c r="I4" s="498"/>
      <c r="J4" s="498"/>
      <c r="K4" s="498"/>
      <c r="L4" s="498"/>
      <c r="M4" s="498"/>
      <c r="N4" s="191"/>
      <c r="O4" s="191"/>
      <c r="P4" s="191"/>
      <c r="Q4" s="191"/>
    </row>
    <row r="5" spans="1:17" ht="34.5" customHeight="1" x14ac:dyDescent="0.25">
      <c r="A5" s="507"/>
      <c r="B5" s="507" t="s">
        <v>152</v>
      </c>
      <c r="C5" s="506" t="s">
        <v>153</v>
      </c>
      <c r="D5" s="506" t="s">
        <v>173</v>
      </c>
      <c r="E5" s="506" t="s">
        <v>156</v>
      </c>
      <c r="F5" s="507" t="s">
        <v>157</v>
      </c>
      <c r="G5" s="506" t="s">
        <v>294</v>
      </c>
      <c r="H5" s="505" t="s">
        <v>175</v>
      </c>
      <c r="I5" s="505"/>
      <c r="J5" s="505"/>
      <c r="K5" s="506" t="s">
        <v>298</v>
      </c>
      <c r="L5" s="506" t="s">
        <v>176</v>
      </c>
      <c r="M5" s="507" t="s">
        <v>160</v>
      </c>
      <c r="N5" s="191"/>
      <c r="O5" s="191"/>
      <c r="P5" s="191"/>
      <c r="Q5" s="191"/>
    </row>
    <row r="6" spans="1:17" ht="55.5" customHeight="1" x14ac:dyDescent="0.25">
      <c r="A6" s="507"/>
      <c r="B6" s="507"/>
      <c r="C6" s="506"/>
      <c r="D6" s="506"/>
      <c r="E6" s="506"/>
      <c r="F6" s="507"/>
      <c r="G6" s="506"/>
      <c r="H6" s="363" t="s">
        <v>295</v>
      </c>
      <c r="I6" s="363" t="s">
        <v>296</v>
      </c>
      <c r="J6" s="363" t="s">
        <v>297</v>
      </c>
      <c r="K6" s="506"/>
      <c r="L6" s="506"/>
      <c r="M6" s="507"/>
      <c r="N6" s="191"/>
      <c r="O6" s="191"/>
      <c r="P6" s="191"/>
      <c r="Q6" s="191"/>
    </row>
    <row r="7" spans="1:17" ht="294.75" customHeight="1" x14ac:dyDescent="0.25">
      <c r="A7" s="364" t="s">
        <v>66</v>
      </c>
      <c r="B7" s="365" t="s">
        <v>67</v>
      </c>
      <c r="C7" s="366" t="s">
        <v>32</v>
      </c>
      <c r="D7" s="367">
        <v>27600</v>
      </c>
      <c r="E7" s="366" t="s">
        <v>69</v>
      </c>
      <c r="F7" s="368">
        <v>46023</v>
      </c>
      <c r="G7" s="369">
        <v>24200</v>
      </c>
      <c r="H7" s="366">
        <v>3</v>
      </c>
      <c r="I7" s="366">
        <v>90</v>
      </c>
      <c r="J7" s="366">
        <v>339032</v>
      </c>
      <c r="K7" s="366">
        <v>500</v>
      </c>
      <c r="L7" s="365" t="s">
        <v>177</v>
      </c>
      <c r="M7" s="365" t="s">
        <v>70</v>
      </c>
      <c r="N7" s="191"/>
      <c r="O7" s="191"/>
      <c r="P7" s="191"/>
      <c r="Q7" s="191"/>
    </row>
    <row r="8" spans="1:17" ht="222.75" customHeight="1" x14ac:dyDescent="0.25">
      <c r="A8" s="364" t="s">
        <v>66</v>
      </c>
      <c r="B8" s="365" t="s">
        <v>71</v>
      </c>
      <c r="C8" s="366" t="s">
        <v>32</v>
      </c>
      <c r="D8" s="366" t="s">
        <v>72</v>
      </c>
      <c r="E8" s="366" t="s">
        <v>69</v>
      </c>
      <c r="F8" s="370">
        <v>46054</v>
      </c>
      <c r="G8" s="369">
        <v>19100</v>
      </c>
      <c r="H8" s="366">
        <v>3</v>
      </c>
      <c r="I8" s="366">
        <v>90</v>
      </c>
      <c r="J8" s="366">
        <v>339030</v>
      </c>
      <c r="K8" s="366">
        <v>500</v>
      </c>
      <c r="L8" s="365" t="s">
        <v>177</v>
      </c>
      <c r="M8" s="365" t="s">
        <v>70</v>
      </c>
    </row>
    <row r="9" spans="1:17" ht="162" customHeight="1" x14ac:dyDescent="0.25">
      <c r="A9" s="364" t="s">
        <v>66</v>
      </c>
      <c r="B9" s="365" t="s">
        <v>74</v>
      </c>
      <c r="C9" s="366" t="s">
        <v>32</v>
      </c>
      <c r="D9" s="366">
        <v>4000</v>
      </c>
      <c r="E9" s="366" t="s">
        <v>69</v>
      </c>
      <c r="F9" s="370">
        <v>46054</v>
      </c>
      <c r="G9" s="369">
        <v>500</v>
      </c>
      <c r="H9" s="366">
        <v>3</v>
      </c>
      <c r="I9" s="366">
        <v>90</v>
      </c>
      <c r="J9" s="366">
        <v>339030</v>
      </c>
      <c r="K9" s="366">
        <v>500</v>
      </c>
      <c r="L9" s="365" t="s">
        <v>177</v>
      </c>
      <c r="M9" s="365" t="s">
        <v>70</v>
      </c>
    </row>
    <row r="10" spans="1:17" ht="128.25" customHeight="1" x14ac:dyDescent="0.25">
      <c r="A10" s="364" t="s">
        <v>66</v>
      </c>
      <c r="B10" s="365" t="s">
        <v>76</v>
      </c>
      <c r="C10" s="366" t="s">
        <v>32</v>
      </c>
      <c r="D10" s="366">
        <v>1600</v>
      </c>
      <c r="E10" s="366" t="s">
        <v>69</v>
      </c>
      <c r="F10" s="368">
        <v>46054</v>
      </c>
      <c r="G10" s="369">
        <v>11600</v>
      </c>
      <c r="H10" s="366">
        <v>3</v>
      </c>
      <c r="I10" s="366">
        <v>90</v>
      </c>
      <c r="J10" s="366">
        <v>339030</v>
      </c>
      <c r="K10" s="366">
        <v>500</v>
      </c>
      <c r="L10" s="365" t="s">
        <v>177</v>
      </c>
      <c r="M10" s="365" t="s">
        <v>70</v>
      </c>
    </row>
    <row r="11" spans="1:17" ht="36" customHeight="1" x14ac:dyDescent="0.25">
      <c r="A11" s="364" t="s">
        <v>66</v>
      </c>
      <c r="B11" s="365" t="s">
        <v>78</v>
      </c>
      <c r="C11" s="366" t="s">
        <v>79</v>
      </c>
      <c r="D11" s="366" t="s">
        <v>80</v>
      </c>
      <c r="E11" s="366" t="s">
        <v>69</v>
      </c>
      <c r="F11" s="368">
        <v>46082</v>
      </c>
      <c r="G11" s="369">
        <v>37200</v>
      </c>
      <c r="H11" s="366">
        <v>3</v>
      </c>
      <c r="I11" s="366">
        <v>90</v>
      </c>
      <c r="J11" s="366">
        <v>339039</v>
      </c>
      <c r="K11" s="366">
        <v>500</v>
      </c>
      <c r="L11" s="365" t="s">
        <v>177</v>
      </c>
      <c r="M11" s="365" t="s">
        <v>82</v>
      </c>
    </row>
    <row r="12" spans="1:17" ht="57.75" customHeight="1" x14ac:dyDescent="0.25">
      <c r="A12" s="364" t="s">
        <v>66</v>
      </c>
      <c r="B12" s="365" t="s">
        <v>83</v>
      </c>
      <c r="C12" s="366" t="s">
        <v>32</v>
      </c>
      <c r="D12" s="371" t="s">
        <v>84</v>
      </c>
      <c r="E12" s="366" t="s">
        <v>69</v>
      </c>
      <c r="F12" s="368">
        <v>46082</v>
      </c>
      <c r="G12" s="369">
        <v>353109.73</v>
      </c>
      <c r="H12" s="366">
        <v>3</v>
      </c>
      <c r="I12" s="366">
        <v>90</v>
      </c>
      <c r="J12" s="366">
        <v>339035</v>
      </c>
      <c r="K12" s="366">
        <v>500</v>
      </c>
      <c r="L12" s="366" t="s">
        <v>86</v>
      </c>
      <c r="M12" s="365" t="s">
        <v>87</v>
      </c>
    </row>
    <row r="13" spans="1:17" ht="25.5" x14ac:dyDescent="0.25">
      <c r="A13" s="364" t="s">
        <v>66</v>
      </c>
      <c r="B13" s="365" t="s">
        <v>88</v>
      </c>
      <c r="C13" s="366" t="s">
        <v>89</v>
      </c>
      <c r="D13" s="366" t="s">
        <v>90</v>
      </c>
      <c r="E13" s="366" t="s">
        <v>92</v>
      </c>
      <c r="F13" s="368">
        <v>46054</v>
      </c>
      <c r="G13" s="369">
        <v>664171.6</v>
      </c>
      <c r="H13" s="366">
        <v>3</v>
      </c>
      <c r="I13" s="366">
        <v>90</v>
      </c>
      <c r="J13" s="366">
        <v>339039</v>
      </c>
      <c r="K13" s="366">
        <v>500</v>
      </c>
      <c r="L13" s="365"/>
      <c r="M13" s="365" t="s">
        <v>93</v>
      </c>
    </row>
    <row r="14" spans="1:17" ht="76.5" x14ac:dyDescent="0.25">
      <c r="A14" s="372" t="s">
        <v>10</v>
      </c>
      <c r="B14" s="373" t="s">
        <v>11</v>
      </c>
      <c r="C14" s="373" t="s">
        <v>12</v>
      </c>
      <c r="D14" s="373">
        <v>84</v>
      </c>
      <c r="E14" s="374" t="s">
        <v>13</v>
      </c>
      <c r="F14" s="375">
        <v>45870</v>
      </c>
      <c r="G14" s="376">
        <v>3417</v>
      </c>
      <c r="H14" s="374">
        <v>3</v>
      </c>
      <c r="I14" s="374">
        <v>90</v>
      </c>
      <c r="J14" s="374">
        <v>339030</v>
      </c>
      <c r="K14" s="374">
        <v>500</v>
      </c>
      <c r="L14" s="377" t="s">
        <v>15</v>
      </c>
      <c r="M14" s="377" t="s">
        <v>16</v>
      </c>
    </row>
    <row r="15" spans="1:17" ht="76.5" x14ac:dyDescent="0.25">
      <c r="A15" s="372" t="s">
        <v>10</v>
      </c>
      <c r="B15" s="373" t="s">
        <v>17</v>
      </c>
      <c r="C15" s="373" t="s">
        <v>18</v>
      </c>
      <c r="D15" s="373">
        <v>831</v>
      </c>
      <c r="E15" s="374" t="s">
        <v>13</v>
      </c>
      <c r="F15" s="375">
        <v>45839</v>
      </c>
      <c r="G15" s="376">
        <v>6245</v>
      </c>
      <c r="H15" s="374">
        <v>3</v>
      </c>
      <c r="I15" s="374">
        <v>90</v>
      </c>
      <c r="J15" s="374">
        <v>339030</v>
      </c>
      <c r="K15" s="374">
        <v>500</v>
      </c>
      <c r="L15" s="378" t="s">
        <v>19</v>
      </c>
      <c r="M15" s="377" t="s">
        <v>16</v>
      </c>
    </row>
    <row r="16" spans="1:17" ht="76.5" x14ac:dyDescent="0.25">
      <c r="A16" s="372" t="s">
        <v>10</v>
      </c>
      <c r="B16" s="373" t="s">
        <v>20</v>
      </c>
      <c r="C16" s="373" t="s">
        <v>21</v>
      </c>
      <c r="D16" s="373">
        <v>680</v>
      </c>
      <c r="E16" s="374"/>
      <c r="F16" s="375">
        <v>45839</v>
      </c>
      <c r="G16" s="376">
        <v>13188</v>
      </c>
      <c r="H16" s="374">
        <v>3</v>
      </c>
      <c r="I16" s="374">
        <v>90</v>
      </c>
      <c r="J16" s="374">
        <v>339030</v>
      </c>
      <c r="K16" s="374">
        <v>500</v>
      </c>
      <c r="L16" s="377" t="s">
        <v>15</v>
      </c>
      <c r="M16" s="377" t="s">
        <v>16</v>
      </c>
    </row>
    <row r="17" spans="1:13" ht="76.5" x14ac:dyDescent="0.25">
      <c r="A17" s="372" t="s">
        <v>10</v>
      </c>
      <c r="B17" s="373" t="s">
        <v>22</v>
      </c>
      <c r="C17" s="373" t="s">
        <v>23</v>
      </c>
      <c r="D17" s="373">
        <v>783</v>
      </c>
      <c r="E17" s="374" t="s">
        <v>13</v>
      </c>
      <c r="F17" s="375">
        <v>45839</v>
      </c>
      <c r="G17" s="376">
        <v>16504</v>
      </c>
      <c r="H17" s="374">
        <v>3</v>
      </c>
      <c r="I17" s="374">
        <v>90</v>
      </c>
      <c r="J17" s="374">
        <v>339030</v>
      </c>
      <c r="K17" s="374">
        <v>500</v>
      </c>
      <c r="L17" s="378" t="s">
        <v>19</v>
      </c>
      <c r="M17" s="377" t="s">
        <v>16</v>
      </c>
    </row>
    <row r="18" spans="1:13" x14ac:dyDescent="0.25">
      <c r="A18" s="372" t="s">
        <v>10</v>
      </c>
      <c r="B18" s="373" t="s">
        <v>24</v>
      </c>
      <c r="C18" s="379" t="s">
        <v>25</v>
      </c>
      <c r="D18" s="379">
        <v>18</v>
      </c>
      <c r="E18" s="374" t="s">
        <v>13</v>
      </c>
      <c r="F18" s="375">
        <v>45931</v>
      </c>
      <c r="G18" s="376">
        <v>1368</v>
      </c>
      <c r="H18" s="374">
        <v>3</v>
      </c>
      <c r="I18" s="374">
        <v>90</v>
      </c>
      <c r="J18" s="374">
        <v>339030</v>
      </c>
      <c r="K18" s="374">
        <v>500</v>
      </c>
      <c r="L18" s="378" t="s">
        <v>15</v>
      </c>
      <c r="M18" s="377" t="s">
        <v>26</v>
      </c>
    </row>
    <row r="19" spans="1:13" ht="51" x14ac:dyDescent="0.25">
      <c r="A19" s="372" t="s">
        <v>10</v>
      </c>
      <c r="B19" s="377" t="s">
        <v>27</v>
      </c>
      <c r="C19" s="374" t="s">
        <v>28</v>
      </c>
      <c r="D19" s="379">
        <v>7296</v>
      </c>
      <c r="E19" s="374" t="s">
        <v>13</v>
      </c>
      <c r="F19" s="375">
        <v>45658</v>
      </c>
      <c r="G19" s="376">
        <v>34292</v>
      </c>
      <c r="H19" s="380">
        <v>3</v>
      </c>
      <c r="I19" s="380">
        <v>90</v>
      </c>
      <c r="J19" s="380">
        <v>339049</v>
      </c>
      <c r="K19" s="380">
        <v>500</v>
      </c>
      <c r="L19" s="378" t="s">
        <v>19</v>
      </c>
      <c r="M19" s="377" t="s">
        <v>30</v>
      </c>
    </row>
    <row r="20" spans="1:13" ht="25.5" x14ac:dyDescent="0.25">
      <c r="A20" s="372" t="s">
        <v>10</v>
      </c>
      <c r="B20" s="377" t="s">
        <v>31</v>
      </c>
      <c r="C20" s="373" t="s">
        <v>32</v>
      </c>
      <c r="D20" s="373">
        <v>8</v>
      </c>
      <c r="E20" s="374" t="s">
        <v>13</v>
      </c>
      <c r="F20" s="375">
        <v>45717</v>
      </c>
      <c r="G20" s="376">
        <v>2650</v>
      </c>
      <c r="H20" s="380">
        <v>3</v>
      </c>
      <c r="I20" s="380">
        <v>90</v>
      </c>
      <c r="J20" s="380">
        <v>339040</v>
      </c>
      <c r="K20" s="380">
        <v>500</v>
      </c>
      <c r="L20" s="378" t="s">
        <v>15</v>
      </c>
      <c r="M20" s="377" t="s">
        <v>34</v>
      </c>
    </row>
    <row r="21" spans="1:13" ht="78.75" x14ac:dyDescent="0.25">
      <c r="A21" s="442" t="s">
        <v>10</v>
      </c>
      <c r="B21" s="443" t="s">
        <v>338</v>
      </c>
      <c r="C21" s="444" t="s">
        <v>32</v>
      </c>
      <c r="D21" s="444">
        <v>14</v>
      </c>
      <c r="E21" s="445" t="s">
        <v>13</v>
      </c>
      <c r="F21" s="446">
        <v>45778</v>
      </c>
      <c r="G21" s="447">
        <v>100000</v>
      </c>
      <c r="H21" s="445">
        <v>4</v>
      </c>
      <c r="I21" s="445">
        <v>90</v>
      </c>
      <c r="J21" s="448">
        <v>449052</v>
      </c>
      <c r="K21" s="445">
        <v>704</v>
      </c>
      <c r="L21" s="449" t="s">
        <v>19</v>
      </c>
      <c r="M21" s="443" t="s">
        <v>339</v>
      </c>
    </row>
    <row r="22" spans="1:13" ht="25.5" x14ac:dyDescent="0.25">
      <c r="A22" s="364" t="s">
        <v>38</v>
      </c>
      <c r="B22" s="365" t="s">
        <v>39</v>
      </c>
      <c r="C22" s="381" t="s">
        <v>40</v>
      </c>
      <c r="D22" s="381">
        <v>693</v>
      </c>
      <c r="E22" s="366" t="s">
        <v>13</v>
      </c>
      <c r="F22" s="368">
        <v>45809</v>
      </c>
      <c r="G22" s="382">
        <v>40708.300000000003</v>
      </c>
      <c r="H22" s="366">
        <v>3</v>
      </c>
      <c r="I22" s="366">
        <v>90</v>
      </c>
      <c r="J22" s="366">
        <v>339030</v>
      </c>
      <c r="K22" s="366">
        <v>500</v>
      </c>
      <c r="L22" s="381" t="s">
        <v>15</v>
      </c>
      <c r="M22" s="365" t="s">
        <v>41</v>
      </c>
    </row>
    <row r="23" spans="1:13" ht="25.5" x14ac:dyDescent="0.25">
      <c r="A23" s="372" t="s">
        <v>38</v>
      </c>
      <c r="B23" s="373" t="s">
        <v>42</v>
      </c>
      <c r="C23" s="373" t="s">
        <v>43</v>
      </c>
      <c r="D23" s="374">
        <v>15</v>
      </c>
      <c r="E23" s="374" t="s">
        <v>13</v>
      </c>
      <c r="F23" s="375">
        <v>45901</v>
      </c>
      <c r="G23" s="376">
        <v>15605.37</v>
      </c>
      <c r="H23" s="374">
        <v>3</v>
      </c>
      <c r="I23" s="374">
        <v>90</v>
      </c>
      <c r="J23" s="374">
        <v>339030</v>
      </c>
      <c r="K23" s="374">
        <v>500</v>
      </c>
      <c r="L23" s="378" t="s">
        <v>15</v>
      </c>
      <c r="M23" s="377" t="s">
        <v>45</v>
      </c>
    </row>
    <row r="24" spans="1:13" x14ac:dyDescent="0.25">
      <c r="A24" s="372" t="s">
        <v>38</v>
      </c>
      <c r="B24" s="373" t="s">
        <v>46</v>
      </c>
      <c r="C24" s="383" t="s">
        <v>47</v>
      </c>
      <c r="D24" s="374">
        <v>3</v>
      </c>
      <c r="E24" s="374" t="s">
        <v>13</v>
      </c>
      <c r="F24" s="375">
        <v>45901</v>
      </c>
      <c r="G24" s="376">
        <v>10000</v>
      </c>
      <c r="H24" s="374">
        <v>3</v>
      </c>
      <c r="I24" s="374">
        <v>90</v>
      </c>
      <c r="J24" s="374">
        <v>339040</v>
      </c>
      <c r="K24" s="374">
        <v>500</v>
      </c>
      <c r="L24" s="378" t="s">
        <v>15</v>
      </c>
      <c r="M24" s="377" t="s">
        <v>48</v>
      </c>
    </row>
    <row r="25" spans="1:13" ht="75.75" customHeight="1" x14ac:dyDescent="0.25">
      <c r="A25" s="373" t="s">
        <v>38</v>
      </c>
      <c r="B25" s="373" t="s">
        <v>49</v>
      </c>
      <c r="C25" s="373" t="s">
        <v>50</v>
      </c>
      <c r="D25" s="374">
        <v>4</v>
      </c>
      <c r="E25" s="375" t="s">
        <v>43</v>
      </c>
      <c r="F25" s="375">
        <v>46023</v>
      </c>
      <c r="G25" s="376">
        <v>20000</v>
      </c>
      <c r="H25" s="374">
        <v>3</v>
      </c>
      <c r="I25" s="374">
        <v>90</v>
      </c>
      <c r="J25" s="374">
        <v>339039</v>
      </c>
      <c r="K25" s="374">
        <v>500</v>
      </c>
      <c r="L25" s="377" t="s">
        <v>177</v>
      </c>
      <c r="M25" s="378" t="s">
        <v>51</v>
      </c>
    </row>
    <row r="26" spans="1:13" ht="158.25" customHeight="1" x14ac:dyDescent="0.25">
      <c r="A26" s="373" t="s">
        <v>38</v>
      </c>
      <c r="B26" s="373" t="s">
        <v>52</v>
      </c>
      <c r="C26" s="373" t="s">
        <v>53</v>
      </c>
      <c r="D26" s="374">
        <v>10</v>
      </c>
      <c r="E26" s="375" t="s">
        <v>43</v>
      </c>
      <c r="F26" s="375">
        <v>46023</v>
      </c>
      <c r="G26" s="376">
        <v>15000</v>
      </c>
      <c r="H26" s="374">
        <v>3</v>
      </c>
      <c r="I26" s="374">
        <v>90</v>
      </c>
      <c r="J26" s="374">
        <v>339039</v>
      </c>
      <c r="K26" s="374">
        <v>500</v>
      </c>
      <c r="L26" s="374" t="s">
        <v>19</v>
      </c>
      <c r="M26" s="378" t="s">
        <v>51</v>
      </c>
    </row>
    <row r="27" spans="1:13" ht="25.5" x14ac:dyDescent="0.25">
      <c r="A27" s="372" t="s">
        <v>38</v>
      </c>
      <c r="B27" s="373" t="s">
        <v>54</v>
      </c>
      <c r="C27" s="374" t="s">
        <v>55</v>
      </c>
      <c r="D27" s="374">
        <v>52</v>
      </c>
      <c r="E27" s="374" t="s">
        <v>13</v>
      </c>
      <c r="F27" s="375">
        <v>45901</v>
      </c>
      <c r="G27" s="376">
        <v>22286</v>
      </c>
      <c r="H27" s="374">
        <v>4</v>
      </c>
      <c r="I27" s="374">
        <v>90</v>
      </c>
      <c r="J27" s="374">
        <v>449040</v>
      </c>
      <c r="K27" s="374">
        <v>500</v>
      </c>
      <c r="L27" s="378" t="s">
        <v>15</v>
      </c>
      <c r="M27" s="377" t="s">
        <v>57</v>
      </c>
    </row>
    <row r="28" spans="1:13" ht="24.75" customHeight="1" x14ac:dyDescent="0.25">
      <c r="A28" s="372" t="s">
        <v>38</v>
      </c>
      <c r="B28" s="365" t="s">
        <v>58</v>
      </c>
      <c r="C28" s="366" t="s">
        <v>59</v>
      </c>
      <c r="D28" s="366">
        <v>67</v>
      </c>
      <c r="E28" s="366" t="s">
        <v>13</v>
      </c>
      <c r="F28" s="368">
        <v>45931</v>
      </c>
      <c r="G28" s="382">
        <v>80400</v>
      </c>
      <c r="H28" s="366">
        <v>4</v>
      </c>
      <c r="I28" s="366">
        <v>90</v>
      </c>
      <c r="J28" s="366">
        <v>449052</v>
      </c>
      <c r="K28" s="366">
        <v>500</v>
      </c>
      <c r="L28" s="378" t="s">
        <v>15</v>
      </c>
      <c r="M28" s="365" t="s">
        <v>60</v>
      </c>
    </row>
    <row r="29" spans="1:13" ht="25.5" x14ac:dyDescent="0.25">
      <c r="A29" s="364" t="s">
        <v>10</v>
      </c>
      <c r="B29" s="381" t="s">
        <v>165</v>
      </c>
      <c r="C29" s="384" t="s">
        <v>43</v>
      </c>
      <c r="D29" s="367">
        <v>12</v>
      </c>
      <c r="E29" s="385" t="s">
        <v>43</v>
      </c>
      <c r="F29" s="384" t="s">
        <v>61</v>
      </c>
      <c r="G29" s="369">
        <v>100000</v>
      </c>
      <c r="H29" s="366">
        <v>3</v>
      </c>
      <c r="I29" s="366">
        <v>90</v>
      </c>
      <c r="J29" s="366">
        <v>339039</v>
      </c>
      <c r="K29" s="366">
        <v>500</v>
      </c>
      <c r="L29" s="386" t="s">
        <v>62</v>
      </c>
      <c r="M29" s="381" t="s">
        <v>63</v>
      </c>
    </row>
    <row r="30" spans="1:13" ht="25.5" x14ac:dyDescent="0.25">
      <c r="A30" s="372" t="s">
        <v>10</v>
      </c>
      <c r="B30" s="373" t="s">
        <v>180</v>
      </c>
      <c r="C30" s="387" t="s">
        <v>181</v>
      </c>
      <c r="D30" s="388">
        <v>2500</v>
      </c>
      <c r="E30" s="389" t="s">
        <v>137</v>
      </c>
      <c r="F30" s="390">
        <v>46023</v>
      </c>
      <c r="G30" s="376">
        <v>65000</v>
      </c>
      <c r="H30" s="374">
        <v>3</v>
      </c>
      <c r="I30" s="374">
        <v>90</v>
      </c>
      <c r="J30" s="374">
        <v>339039</v>
      </c>
      <c r="K30" s="374">
        <v>500</v>
      </c>
      <c r="L30" s="389" t="s">
        <v>19</v>
      </c>
      <c r="M30" s="373" t="s">
        <v>182</v>
      </c>
    </row>
    <row r="31" spans="1:13" ht="25.5" x14ac:dyDescent="0.25">
      <c r="A31" s="372" t="s">
        <v>10</v>
      </c>
      <c r="B31" s="373" t="s">
        <v>183</v>
      </c>
      <c r="C31" s="387" t="s">
        <v>184</v>
      </c>
      <c r="D31" s="388">
        <v>190000</v>
      </c>
      <c r="E31" s="389" t="s">
        <v>137</v>
      </c>
      <c r="F31" s="390">
        <v>46023</v>
      </c>
      <c r="G31" s="376">
        <v>170700</v>
      </c>
      <c r="H31" s="374">
        <v>3</v>
      </c>
      <c r="I31" s="374">
        <v>90</v>
      </c>
      <c r="J31" s="374">
        <v>339039</v>
      </c>
      <c r="K31" s="374">
        <v>500</v>
      </c>
      <c r="L31" s="389" t="s">
        <v>19</v>
      </c>
      <c r="M31" s="373" t="s">
        <v>185</v>
      </c>
    </row>
    <row r="32" spans="1:13" ht="25.5" x14ac:dyDescent="0.25">
      <c r="A32" s="372" t="s">
        <v>10</v>
      </c>
      <c r="B32" s="373" t="s">
        <v>186</v>
      </c>
      <c r="C32" s="387" t="s">
        <v>32</v>
      </c>
      <c r="D32" s="391">
        <v>1</v>
      </c>
      <c r="E32" s="389" t="s">
        <v>137</v>
      </c>
      <c r="F32" s="390">
        <v>46252</v>
      </c>
      <c r="G32" s="376">
        <v>28000</v>
      </c>
      <c r="H32" s="374">
        <v>3</v>
      </c>
      <c r="I32" s="374">
        <v>90</v>
      </c>
      <c r="J32" s="374">
        <v>339033</v>
      </c>
      <c r="K32" s="374">
        <v>500</v>
      </c>
      <c r="L32" s="389" t="s">
        <v>86</v>
      </c>
      <c r="M32" s="378" t="s">
        <v>187</v>
      </c>
    </row>
    <row r="33" spans="1:13" ht="25.5" x14ac:dyDescent="0.25">
      <c r="A33" s="372" t="s">
        <v>10</v>
      </c>
      <c r="B33" s="373" t="s">
        <v>188</v>
      </c>
      <c r="C33" s="387" t="s">
        <v>189</v>
      </c>
      <c r="D33" s="385">
        <v>14</v>
      </c>
      <c r="E33" s="389" t="s">
        <v>137</v>
      </c>
      <c r="F33" s="390">
        <v>46039</v>
      </c>
      <c r="G33" s="392">
        <v>7500</v>
      </c>
      <c r="H33" s="374">
        <v>3</v>
      </c>
      <c r="I33" s="374">
        <v>90</v>
      </c>
      <c r="J33" s="374">
        <v>339039</v>
      </c>
      <c r="K33" s="374">
        <v>500</v>
      </c>
      <c r="L33" s="378" t="s">
        <v>15</v>
      </c>
      <c r="M33" s="378" t="s">
        <v>190</v>
      </c>
    </row>
    <row r="34" spans="1:13" ht="38.25" x14ac:dyDescent="0.25">
      <c r="A34" s="372" t="s">
        <v>10</v>
      </c>
      <c r="B34" s="373" t="s">
        <v>191</v>
      </c>
      <c r="C34" s="393" t="s">
        <v>32</v>
      </c>
      <c r="D34" s="385">
        <v>1</v>
      </c>
      <c r="E34" s="389" t="s">
        <v>137</v>
      </c>
      <c r="F34" s="390">
        <v>46072</v>
      </c>
      <c r="G34" s="392">
        <v>12000</v>
      </c>
      <c r="H34" s="374">
        <v>3</v>
      </c>
      <c r="I34" s="374">
        <v>90</v>
      </c>
      <c r="J34" s="374">
        <v>339039</v>
      </c>
      <c r="K34" s="374">
        <v>500</v>
      </c>
      <c r="L34" s="378" t="s">
        <v>15</v>
      </c>
      <c r="M34" s="373" t="s">
        <v>192</v>
      </c>
    </row>
    <row r="35" spans="1:13" ht="25.5" x14ac:dyDescent="0.25">
      <c r="A35" s="372" t="s">
        <v>10</v>
      </c>
      <c r="B35" s="373" t="s">
        <v>193</v>
      </c>
      <c r="C35" s="393" t="s">
        <v>32</v>
      </c>
      <c r="D35" s="385">
        <v>1</v>
      </c>
      <c r="E35" s="389" t="s">
        <v>137</v>
      </c>
      <c r="F35" s="390">
        <v>46191</v>
      </c>
      <c r="G35" s="392">
        <v>60000</v>
      </c>
      <c r="H35" s="374">
        <v>3</v>
      </c>
      <c r="I35" s="374">
        <v>90</v>
      </c>
      <c r="J35" s="374">
        <v>339033</v>
      </c>
      <c r="K35" s="374">
        <v>500</v>
      </c>
      <c r="L35" s="389" t="s">
        <v>19</v>
      </c>
      <c r="M35" s="373" t="s">
        <v>194</v>
      </c>
    </row>
    <row r="36" spans="1:13" ht="38.25" x14ac:dyDescent="0.25">
      <c r="A36" s="372" t="s">
        <v>10</v>
      </c>
      <c r="B36" s="373" t="s">
        <v>195</v>
      </c>
      <c r="C36" s="393" t="s">
        <v>196</v>
      </c>
      <c r="D36" s="394">
        <v>11000</v>
      </c>
      <c r="E36" s="389" t="s">
        <v>137</v>
      </c>
      <c r="F36" s="390">
        <v>46293</v>
      </c>
      <c r="G36" s="392">
        <v>80850</v>
      </c>
      <c r="H36" s="374">
        <v>3</v>
      </c>
      <c r="I36" s="374">
        <v>90</v>
      </c>
      <c r="J36" s="374">
        <v>339030</v>
      </c>
      <c r="K36" s="374">
        <v>500</v>
      </c>
      <c r="L36" s="378" t="s">
        <v>197</v>
      </c>
      <c r="M36" s="373" t="s">
        <v>198</v>
      </c>
    </row>
    <row r="37" spans="1:13" ht="25.5" x14ac:dyDescent="0.25">
      <c r="A37" s="372" t="s">
        <v>10</v>
      </c>
      <c r="B37" s="373" t="s">
        <v>199</v>
      </c>
      <c r="C37" s="393" t="s">
        <v>32</v>
      </c>
      <c r="D37" s="385">
        <v>195</v>
      </c>
      <c r="E37" s="389" t="s">
        <v>137</v>
      </c>
      <c r="F37" s="390">
        <v>47549</v>
      </c>
      <c r="G37" s="392">
        <v>30000</v>
      </c>
      <c r="H37" s="374">
        <v>3</v>
      </c>
      <c r="I37" s="374">
        <v>91</v>
      </c>
      <c r="J37" s="374">
        <v>339139</v>
      </c>
      <c r="K37" s="374">
        <v>500</v>
      </c>
      <c r="L37" s="378" t="s">
        <v>201</v>
      </c>
      <c r="M37" s="377" t="s">
        <v>202</v>
      </c>
    </row>
    <row r="38" spans="1:13" ht="25.5" x14ac:dyDescent="0.25">
      <c r="A38" s="372" t="s">
        <v>10</v>
      </c>
      <c r="B38" s="373" t="s">
        <v>203</v>
      </c>
      <c r="C38" s="392" t="s">
        <v>32</v>
      </c>
      <c r="D38" s="391">
        <v>1</v>
      </c>
      <c r="E38" s="378" t="s">
        <v>137</v>
      </c>
      <c r="F38" s="390">
        <v>46049</v>
      </c>
      <c r="G38" s="392">
        <v>18000</v>
      </c>
      <c r="H38" s="374">
        <v>3</v>
      </c>
      <c r="I38" s="374">
        <v>90</v>
      </c>
      <c r="J38" s="374">
        <v>339040</v>
      </c>
      <c r="K38" s="374">
        <v>500</v>
      </c>
      <c r="L38" s="378" t="s">
        <v>204</v>
      </c>
      <c r="M38" s="373" t="s">
        <v>205</v>
      </c>
    </row>
    <row r="39" spans="1:13" ht="25.5" x14ac:dyDescent="0.25">
      <c r="A39" s="372" t="s">
        <v>240</v>
      </c>
      <c r="B39" s="373" t="s">
        <v>207</v>
      </c>
      <c r="C39" s="395" t="s">
        <v>208</v>
      </c>
      <c r="D39" s="385">
        <v>4</v>
      </c>
      <c r="E39" s="378" t="s">
        <v>137</v>
      </c>
      <c r="F39" s="390">
        <v>46327</v>
      </c>
      <c r="G39" s="392">
        <v>630000</v>
      </c>
      <c r="H39" s="374">
        <v>3</v>
      </c>
      <c r="I39" s="374">
        <v>90</v>
      </c>
      <c r="J39" s="374">
        <v>339037</v>
      </c>
      <c r="K39" s="374">
        <v>500</v>
      </c>
      <c r="L39" s="378" t="s">
        <v>209</v>
      </c>
      <c r="M39" s="373" t="s">
        <v>210</v>
      </c>
    </row>
    <row r="40" spans="1:13" ht="64.5" customHeight="1" x14ac:dyDescent="0.25">
      <c r="A40" s="372" t="s">
        <v>241</v>
      </c>
      <c r="B40" s="373" t="s">
        <v>212</v>
      </c>
      <c r="C40" s="387" t="s">
        <v>32</v>
      </c>
      <c r="D40" s="391">
        <v>1</v>
      </c>
      <c r="E40" s="378" t="s">
        <v>137</v>
      </c>
      <c r="F40" s="390">
        <v>46364</v>
      </c>
      <c r="G40" s="392">
        <v>330000</v>
      </c>
      <c r="H40" s="374">
        <v>3</v>
      </c>
      <c r="I40" s="374">
        <v>90</v>
      </c>
      <c r="J40" s="374">
        <v>339037</v>
      </c>
      <c r="K40" s="374">
        <v>500</v>
      </c>
      <c r="L40" s="378" t="s">
        <v>213</v>
      </c>
      <c r="M40" s="373" t="s">
        <v>214</v>
      </c>
    </row>
    <row r="41" spans="1:13" ht="32.25" customHeight="1" x14ac:dyDescent="0.25">
      <c r="A41" s="372" t="s">
        <v>10</v>
      </c>
      <c r="B41" s="373" t="s">
        <v>215</v>
      </c>
      <c r="C41" s="387" t="s">
        <v>32</v>
      </c>
      <c r="D41" s="391">
        <v>24</v>
      </c>
      <c r="E41" s="378" t="s">
        <v>137</v>
      </c>
      <c r="F41" s="390">
        <v>46209</v>
      </c>
      <c r="G41" s="376">
        <v>1000</v>
      </c>
      <c r="H41" s="374">
        <v>3</v>
      </c>
      <c r="I41" s="374">
        <v>90</v>
      </c>
      <c r="J41" s="374">
        <v>339039</v>
      </c>
      <c r="K41" s="374">
        <v>500</v>
      </c>
      <c r="L41" s="389" t="s">
        <v>216</v>
      </c>
      <c r="M41" s="373" t="s">
        <v>217</v>
      </c>
    </row>
    <row r="42" spans="1:13" ht="45.75" customHeight="1" x14ac:dyDescent="0.25">
      <c r="A42" s="372" t="s">
        <v>10</v>
      </c>
      <c r="B42" s="373" t="s">
        <v>218</v>
      </c>
      <c r="C42" s="387" t="s">
        <v>32</v>
      </c>
      <c r="D42" s="385">
        <v>1</v>
      </c>
      <c r="E42" s="378" t="s">
        <v>137</v>
      </c>
      <c r="F42" s="390">
        <v>46121</v>
      </c>
      <c r="G42" s="376">
        <v>200000</v>
      </c>
      <c r="H42" s="374">
        <v>3</v>
      </c>
      <c r="I42" s="374">
        <v>90</v>
      </c>
      <c r="J42" s="374">
        <v>339033</v>
      </c>
      <c r="K42" s="374">
        <v>500</v>
      </c>
      <c r="L42" s="389" t="s">
        <v>19</v>
      </c>
      <c r="M42" s="373" t="s">
        <v>219</v>
      </c>
    </row>
    <row r="43" spans="1:13" ht="63.75" x14ac:dyDescent="0.25">
      <c r="A43" s="372" t="s">
        <v>10</v>
      </c>
      <c r="B43" s="373" t="s">
        <v>220</v>
      </c>
      <c r="C43" s="387" t="s">
        <v>32</v>
      </c>
      <c r="D43" s="391">
        <v>1</v>
      </c>
      <c r="E43" s="378" t="s">
        <v>137</v>
      </c>
      <c r="F43" s="390">
        <v>45767</v>
      </c>
      <c r="G43" s="376">
        <v>7000</v>
      </c>
      <c r="H43" s="374">
        <v>3</v>
      </c>
      <c r="I43" s="374">
        <v>90</v>
      </c>
      <c r="J43" s="374">
        <v>339039</v>
      </c>
      <c r="K43" s="374">
        <v>500</v>
      </c>
      <c r="L43" s="389" t="s">
        <v>221</v>
      </c>
      <c r="M43" s="373" t="s">
        <v>222</v>
      </c>
    </row>
    <row r="44" spans="1:13" ht="39.75" customHeight="1" x14ac:dyDescent="0.25">
      <c r="A44" s="372" t="s">
        <v>10</v>
      </c>
      <c r="B44" s="373" t="s">
        <v>223</v>
      </c>
      <c r="C44" s="387" t="s">
        <v>32</v>
      </c>
      <c r="D44" s="391">
        <v>1</v>
      </c>
      <c r="E44" s="378" t="s">
        <v>137</v>
      </c>
      <c r="F44" s="390">
        <v>46254</v>
      </c>
      <c r="G44" s="376">
        <v>35300</v>
      </c>
      <c r="H44" s="374">
        <v>3</v>
      </c>
      <c r="I44" s="374">
        <v>90</v>
      </c>
      <c r="J44" s="374">
        <v>339033</v>
      </c>
      <c r="K44" s="374">
        <v>500</v>
      </c>
      <c r="L44" s="389" t="s">
        <v>86</v>
      </c>
      <c r="M44" s="373" t="s">
        <v>224</v>
      </c>
    </row>
    <row r="45" spans="1:13" ht="25.5" x14ac:dyDescent="0.25">
      <c r="A45" s="372" t="s">
        <v>239</v>
      </c>
      <c r="B45" s="373" t="s">
        <v>225</v>
      </c>
      <c r="C45" s="387" t="s">
        <v>189</v>
      </c>
      <c r="D45" s="391">
        <v>1</v>
      </c>
      <c r="E45" s="381" t="s">
        <v>137</v>
      </c>
      <c r="F45" s="390">
        <v>46365</v>
      </c>
      <c r="G45" s="396">
        <v>125</v>
      </c>
      <c r="H45" s="374">
        <v>3</v>
      </c>
      <c r="I45" s="374">
        <v>90</v>
      </c>
      <c r="J45" s="374">
        <v>339039</v>
      </c>
      <c r="K45" s="374">
        <v>500</v>
      </c>
      <c r="L45" s="373" t="s">
        <v>226</v>
      </c>
      <c r="M45" s="373" t="s">
        <v>227</v>
      </c>
    </row>
    <row r="46" spans="1:13" ht="25.5" x14ac:dyDescent="0.25">
      <c r="A46" s="372" t="s">
        <v>239</v>
      </c>
      <c r="B46" s="373" t="s">
        <v>225</v>
      </c>
      <c r="C46" s="387" t="s">
        <v>189</v>
      </c>
      <c r="D46" s="391">
        <v>1</v>
      </c>
      <c r="E46" s="381" t="s">
        <v>137</v>
      </c>
      <c r="F46" s="390">
        <v>46369</v>
      </c>
      <c r="G46" s="396">
        <v>315</v>
      </c>
      <c r="H46" s="374">
        <v>3</v>
      </c>
      <c r="I46" s="374">
        <v>90</v>
      </c>
      <c r="J46" s="374">
        <v>339039</v>
      </c>
      <c r="K46" s="374">
        <v>500</v>
      </c>
      <c r="L46" s="373" t="s">
        <v>226</v>
      </c>
      <c r="M46" s="373" t="s">
        <v>227</v>
      </c>
    </row>
    <row r="47" spans="1:13" ht="76.5" x14ac:dyDescent="0.25">
      <c r="A47" s="372" t="s">
        <v>10</v>
      </c>
      <c r="B47" s="373" t="s">
        <v>228</v>
      </c>
      <c r="C47" s="397" t="s">
        <v>229</v>
      </c>
      <c r="D47" s="367">
        <v>42000</v>
      </c>
      <c r="E47" s="373" t="s">
        <v>137</v>
      </c>
      <c r="F47" s="390">
        <v>46785</v>
      </c>
      <c r="G47" s="376">
        <v>25000</v>
      </c>
      <c r="H47" s="374">
        <v>3</v>
      </c>
      <c r="I47" s="374">
        <v>90</v>
      </c>
      <c r="J47" s="374">
        <v>339040</v>
      </c>
      <c r="K47" s="374">
        <v>500</v>
      </c>
      <c r="L47" s="389" t="s">
        <v>204</v>
      </c>
      <c r="M47" s="373" t="s">
        <v>230</v>
      </c>
    </row>
    <row r="48" spans="1:13" ht="51" x14ac:dyDescent="0.25">
      <c r="A48" s="372" t="s">
        <v>10</v>
      </c>
      <c r="B48" s="373" t="s">
        <v>231</v>
      </c>
      <c r="C48" s="397" t="s">
        <v>232</v>
      </c>
      <c r="D48" s="398">
        <v>4</v>
      </c>
      <c r="E48" s="373" t="s">
        <v>137</v>
      </c>
      <c r="F48" s="390">
        <v>46063</v>
      </c>
      <c r="G48" s="376">
        <v>270000</v>
      </c>
      <c r="H48" s="374">
        <v>3</v>
      </c>
      <c r="I48" s="374">
        <v>90</v>
      </c>
      <c r="J48" s="374">
        <v>339037</v>
      </c>
      <c r="K48" s="374">
        <v>500</v>
      </c>
      <c r="L48" s="389" t="s">
        <v>19</v>
      </c>
      <c r="M48" s="373" t="s">
        <v>233</v>
      </c>
    </row>
    <row r="49" spans="1:13" ht="38.25" x14ac:dyDescent="0.25">
      <c r="A49" s="364" t="s">
        <v>238</v>
      </c>
      <c r="B49" s="365" t="s">
        <v>301</v>
      </c>
      <c r="C49" s="384" t="s">
        <v>32</v>
      </c>
      <c r="D49" s="374">
        <v>1</v>
      </c>
      <c r="E49" s="389" t="s">
        <v>69</v>
      </c>
      <c r="F49" s="390">
        <v>46023</v>
      </c>
      <c r="G49" s="376">
        <v>15000</v>
      </c>
      <c r="H49" s="374">
        <v>3</v>
      </c>
      <c r="I49" s="374">
        <v>90</v>
      </c>
      <c r="J49" s="374">
        <v>339039</v>
      </c>
      <c r="K49" s="374">
        <v>500</v>
      </c>
      <c r="L49" s="386" t="s">
        <v>235</v>
      </c>
      <c r="M49" s="365" t="s">
        <v>236</v>
      </c>
    </row>
    <row r="50" spans="1:13" ht="90" customHeight="1" x14ac:dyDescent="0.25">
      <c r="A50" s="365" t="s">
        <v>95</v>
      </c>
      <c r="B50" s="399" t="s">
        <v>96</v>
      </c>
      <c r="C50" s="365" t="s">
        <v>97</v>
      </c>
      <c r="D50" s="365">
        <v>1</v>
      </c>
      <c r="E50" s="400" t="s">
        <v>243</v>
      </c>
      <c r="F50" s="401" t="s">
        <v>242</v>
      </c>
      <c r="G50" s="402">
        <v>508420</v>
      </c>
      <c r="H50" s="365">
        <v>3</v>
      </c>
      <c r="I50" s="365">
        <v>90</v>
      </c>
      <c r="J50" s="365">
        <v>339039</v>
      </c>
      <c r="K50" s="365">
        <v>500</v>
      </c>
      <c r="L50" s="365" t="s">
        <v>177</v>
      </c>
      <c r="M50" s="399" t="s">
        <v>100</v>
      </c>
    </row>
    <row r="51" spans="1:13" ht="71.25" customHeight="1" x14ac:dyDescent="0.25">
      <c r="A51" s="365" t="s">
        <v>95</v>
      </c>
      <c r="B51" s="399" t="s">
        <v>101</v>
      </c>
      <c r="C51" s="365" t="s">
        <v>97</v>
      </c>
      <c r="D51" s="403">
        <v>1</v>
      </c>
      <c r="E51" s="400" t="s">
        <v>69</v>
      </c>
      <c r="F51" s="401" t="s">
        <v>244</v>
      </c>
      <c r="G51" s="402">
        <v>600000</v>
      </c>
      <c r="H51" s="365">
        <v>3</v>
      </c>
      <c r="I51" s="365">
        <v>90</v>
      </c>
      <c r="J51" s="365">
        <v>339039</v>
      </c>
      <c r="K51" s="365">
        <v>500</v>
      </c>
      <c r="L51" s="365" t="s">
        <v>177</v>
      </c>
      <c r="M51" s="399" t="s">
        <v>100</v>
      </c>
    </row>
    <row r="52" spans="1:13" ht="63.75" x14ac:dyDescent="0.25">
      <c r="A52" s="365" t="s">
        <v>95</v>
      </c>
      <c r="B52" s="399" t="s">
        <v>102</v>
      </c>
      <c r="C52" s="365" t="s">
        <v>97</v>
      </c>
      <c r="D52" s="403">
        <v>1</v>
      </c>
      <c r="E52" s="404" t="s">
        <v>69</v>
      </c>
      <c r="F52" s="401" t="s">
        <v>245</v>
      </c>
      <c r="G52" s="402">
        <v>150000</v>
      </c>
      <c r="H52" s="365">
        <v>3</v>
      </c>
      <c r="I52" s="365">
        <v>90</v>
      </c>
      <c r="J52" s="365">
        <v>339039</v>
      </c>
      <c r="K52" s="365">
        <v>500</v>
      </c>
      <c r="L52" s="365" t="s">
        <v>177</v>
      </c>
      <c r="M52" s="399" t="s">
        <v>100</v>
      </c>
    </row>
    <row r="53" spans="1:13" ht="63.75" x14ac:dyDescent="0.25">
      <c r="A53" s="365" t="s">
        <v>95</v>
      </c>
      <c r="B53" s="399" t="s">
        <v>103</v>
      </c>
      <c r="C53" s="365" t="s">
        <v>97</v>
      </c>
      <c r="D53" s="403">
        <v>1</v>
      </c>
      <c r="E53" s="400">
        <v>600000</v>
      </c>
      <c r="F53" s="402" t="s">
        <v>98</v>
      </c>
      <c r="G53" s="402">
        <v>46235</v>
      </c>
      <c r="H53" s="365">
        <v>3</v>
      </c>
      <c r="I53" s="365">
        <v>90</v>
      </c>
      <c r="J53" s="365">
        <v>339039</v>
      </c>
      <c r="K53" s="365">
        <v>500</v>
      </c>
      <c r="L53" s="365" t="s">
        <v>177</v>
      </c>
      <c r="M53" s="399" t="s">
        <v>100</v>
      </c>
    </row>
    <row r="54" spans="1:13" ht="63.75" x14ac:dyDescent="0.25">
      <c r="A54" s="365" t="s">
        <v>95</v>
      </c>
      <c r="B54" s="399" t="s">
        <v>104</v>
      </c>
      <c r="C54" s="365" t="s">
        <v>97</v>
      </c>
      <c r="D54" s="403">
        <v>1</v>
      </c>
      <c r="E54" s="405">
        <v>46266</v>
      </c>
      <c r="F54" s="402" t="s">
        <v>98</v>
      </c>
      <c r="G54" s="402">
        <v>450000</v>
      </c>
      <c r="H54" s="365">
        <v>3</v>
      </c>
      <c r="I54" s="365">
        <v>90</v>
      </c>
      <c r="J54" s="365">
        <v>339039</v>
      </c>
      <c r="K54" s="365">
        <v>500</v>
      </c>
      <c r="L54" s="365" t="s">
        <v>177</v>
      </c>
      <c r="M54" s="399" t="s">
        <v>100</v>
      </c>
    </row>
    <row r="55" spans="1:13" ht="63.75" x14ac:dyDescent="0.25">
      <c r="A55" s="365" t="s">
        <v>95</v>
      </c>
      <c r="B55" s="399" t="s">
        <v>105</v>
      </c>
      <c r="C55" s="365" t="s">
        <v>97</v>
      </c>
      <c r="D55" s="403">
        <v>1</v>
      </c>
      <c r="E55" s="405">
        <v>46327</v>
      </c>
      <c r="F55" s="402" t="s">
        <v>98</v>
      </c>
      <c r="G55" s="402">
        <v>300000</v>
      </c>
      <c r="H55" s="365">
        <v>3</v>
      </c>
      <c r="I55" s="365">
        <v>90</v>
      </c>
      <c r="J55" s="365">
        <v>339039</v>
      </c>
      <c r="K55" s="365">
        <v>500</v>
      </c>
      <c r="L55" s="365" t="s">
        <v>177</v>
      </c>
      <c r="M55" s="399" t="s">
        <v>100</v>
      </c>
    </row>
    <row r="56" spans="1:13" ht="123.75" customHeight="1" x14ac:dyDescent="0.25">
      <c r="A56" s="365" t="s">
        <v>95</v>
      </c>
      <c r="B56" s="399" t="s">
        <v>106</v>
      </c>
      <c r="C56" s="365" t="s">
        <v>97</v>
      </c>
      <c r="D56" s="365">
        <v>1</v>
      </c>
      <c r="E56" s="405">
        <v>46023</v>
      </c>
      <c r="F56" s="402" t="s">
        <v>92</v>
      </c>
      <c r="G56" s="402">
        <v>1500000</v>
      </c>
      <c r="H56" s="365">
        <v>3</v>
      </c>
      <c r="I56" s="365">
        <v>90</v>
      </c>
      <c r="J56" s="365">
        <v>339039</v>
      </c>
      <c r="K56" s="365">
        <v>500</v>
      </c>
      <c r="L56" s="365" t="s">
        <v>177</v>
      </c>
      <c r="M56" s="399" t="s">
        <v>107</v>
      </c>
    </row>
    <row r="57" spans="1:13" ht="72.75" customHeight="1" x14ac:dyDescent="0.25">
      <c r="A57" s="365" t="s">
        <v>95</v>
      </c>
      <c r="B57" s="399" t="s">
        <v>108</v>
      </c>
      <c r="C57" s="365" t="s">
        <v>97</v>
      </c>
      <c r="D57" s="406">
        <v>50000</v>
      </c>
      <c r="E57" s="405">
        <v>46113</v>
      </c>
      <c r="F57" s="402" t="s">
        <v>98</v>
      </c>
      <c r="G57" s="402">
        <v>1000000</v>
      </c>
      <c r="H57" s="365">
        <v>3</v>
      </c>
      <c r="I57" s="365">
        <v>90</v>
      </c>
      <c r="J57" s="365">
        <v>339032</v>
      </c>
      <c r="K57" s="365">
        <v>500</v>
      </c>
      <c r="L57" s="365" t="s">
        <v>177</v>
      </c>
      <c r="M57" s="399" t="s">
        <v>110</v>
      </c>
    </row>
    <row r="58" spans="1:13" ht="63.75" x14ac:dyDescent="0.25">
      <c r="A58" s="365" t="s">
        <v>95</v>
      </c>
      <c r="B58" s="399" t="s">
        <v>111</v>
      </c>
      <c r="C58" s="365" t="s">
        <v>97</v>
      </c>
      <c r="D58" s="365">
        <v>1</v>
      </c>
      <c r="E58" s="405">
        <v>46023</v>
      </c>
      <c r="F58" s="402" t="s">
        <v>98</v>
      </c>
      <c r="G58" s="402">
        <v>500000</v>
      </c>
      <c r="H58" s="365">
        <v>3</v>
      </c>
      <c r="I58" s="365">
        <v>90</v>
      </c>
      <c r="J58" s="365">
        <v>339032</v>
      </c>
      <c r="K58" s="365">
        <v>500</v>
      </c>
      <c r="L58" s="365" t="s">
        <v>138</v>
      </c>
      <c r="M58" s="399" t="s">
        <v>112</v>
      </c>
    </row>
    <row r="59" spans="1:13" ht="31.5" customHeight="1" x14ac:dyDescent="0.25">
      <c r="A59" s="432" t="s">
        <v>120</v>
      </c>
      <c r="B59" s="432" t="s">
        <v>121</v>
      </c>
      <c r="C59" s="432" t="s">
        <v>43</v>
      </c>
      <c r="D59" s="433">
        <v>1</v>
      </c>
      <c r="E59" s="434" t="s">
        <v>98</v>
      </c>
      <c r="F59" s="435">
        <v>46143</v>
      </c>
      <c r="G59" s="434">
        <v>50000</v>
      </c>
      <c r="H59" s="432">
        <v>3</v>
      </c>
      <c r="I59" s="432">
        <v>90</v>
      </c>
      <c r="J59" s="436">
        <v>339047</v>
      </c>
      <c r="K59" s="437">
        <v>759</v>
      </c>
      <c r="L59" s="437" t="s">
        <v>123</v>
      </c>
      <c r="M59" s="437" t="s">
        <v>124</v>
      </c>
    </row>
    <row r="60" spans="1:13" ht="25.5" x14ac:dyDescent="0.25">
      <c r="A60" s="299" t="s">
        <v>120</v>
      </c>
      <c r="B60" s="299" t="s">
        <v>125</v>
      </c>
      <c r="C60" s="299" t="s">
        <v>43</v>
      </c>
      <c r="D60" s="420">
        <v>1</v>
      </c>
      <c r="E60" s="421" t="s">
        <v>98</v>
      </c>
      <c r="F60" s="422">
        <v>46023</v>
      </c>
      <c r="G60" s="421">
        <v>3000</v>
      </c>
      <c r="H60" s="299">
        <v>3</v>
      </c>
      <c r="I60" s="299">
        <v>90</v>
      </c>
      <c r="J60" s="299">
        <v>339039</v>
      </c>
      <c r="K60" s="299">
        <v>500</v>
      </c>
      <c r="L60" s="299" t="s">
        <v>127</v>
      </c>
      <c r="M60" s="299" t="s">
        <v>124</v>
      </c>
    </row>
    <row r="61" spans="1:13" ht="25.5" x14ac:dyDescent="0.25">
      <c r="A61" s="432" t="s">
        <v>120</v>
      </c>
      <c r="B61" s="432" t="s">
        <v>128</v>
      </c>
      <c r="C61" s="432" t="s">
        <v>43</v>
      </c>
      <c r="D61" s="433">
        <v>1</v>
      </c>
      <c r="E61" s="434" t="s">
        <v>98</v>
      </c>
      <c r="F61" s="435">
        <v>46023</v>
      </c>
      <c r="G61" s="434">
        <v>600000</v>
      </c>
      <c r="H61" s="432">
        <v>3</v>
      </c>
      <c r="I61" s="432">
        <v>90</v>
      </c>
      <c r="J61" s="436">
        <v>339039</v>
      </c>
      <c r="K61" s="437">
        <v>759</v>
      </c>
      <c r="L61" s="437" t="s">
        <v>127</v>
      </c>
      <c r="M61" s="437" t="s">
        <v>124</v>
      </c>
    </row>
    <row r="62" spans="1:13" ht="38.25" x14ac:dyDescent="0.25">
      <c r="A62" s="299" t="s">
        <v>120</v>
      </c>
      <c r="B62" s="299" t="s">
        <v>283</v>
      </c>
      <c r="C62" s="299" t="s">
        <v>43</v>
      </c>
      <c r="D62" s="299">
        <v>1</v>
      </c>
      <c r="E62" s="421" t="s">
        <v>133</v>
      </c>
      <c r="F62" s="422">
        <v>45931</v>
      </c>
      <c r="G62" s="421">
        <v>350000</v>
      </c>
      <c r="H62" s="299">
        <v>3</v>
      </c>
      <c r="I62" s="299">
        <v>90</v>
      </c>
      <c r="J62" s="299">
        <v>339039</v>
      </c>
      <c r="K62" s="299">
        <v>500</v>
      </c>
      <c r="L62" s="299" t="s">
        <v>130</v>
      </c>
      <c r="M62" s="299" t="s">
        <v>131</v>
      </c>
    </row>
    <row r="63" spans="1:13" ht="38.25" x14ac:dyDescent="0.25">
      <c r="A63" s="299" t="s">
        <v>120</v>
      </c>
      <c r="B63" s="299" t="s">
        <v>284</v>
      </c>
      <c r="C63" s="299" t="s">
        <v>43</v>
      </c>
      <c r="D63" s="299">
        <v>1</v>
      </c>
      <c r="E63" s="421" t="s">
        <v>133</v>
      </c>
      <c r="F63" s="422">
        <v>45870</v>
      </c>
      <c r="G63" s="421">
        <v>300000</v>
      </c>
      <c r="H63" s="299">
        <v>3</v>
      </c>
      <c r="I63" s="299">
        <v>90</v>
      </c>
      <c r="J63" s="299">
        <v>339039</v>
      </c>
      <c r="K63" s="299">
        <v>500</v>
      </c>
      <c r="L63" s="299" t="s">
        <v>130</v>
      </c>
      <c r="M63" s="299" t="s">
        <v>134</v>
      </c>
    </row>
    <row r="64" spans="1:13" ht="61.5" customHeight="1" x14ac:dyDescent="0.25">
      <c r="A64" s="372" t="s">
        <v>247</v>
      </c>
      <c r="B64" s="377" t="s">
        <v>251</v>
      </c>
      <c r="C64" s="374" t="s">
        <v>32</v>
      </c>
      <c r="D64" s="377">
        <v>1</v>
      </c>
      <c r="E64" s="374" t="s">
        <v>249</v>
      </c>
      <c r="F64" s="375">
        <v>45689</v>
      </c>
      <c r="G64" s="407">
        <v>36000</v>
      </c>
      <c r="H64" s="374">
        <v>3</v>
      </c>
      <c r="I64" s="374">
        <v>90</v>
      </c>
      <c r="J64" s="374">
        <v>339039</v>
      </c>
      <c r="K64" s="374">
        <v>500</v>
      </c>
      <c r="L64" s="377" t="s">
        <v>177</v>
      </c>
      <c r="M64" s="377" t="s">
        <v>253</v>
      </c>
    </row>
    <row r="65" spans="1:13" ht="81.75" customHeight="1" x14ac:dyDescent="0.25">
      <c r="A65" s="372" t="s">
        <v>247</v>
      </c>
      <c r="B65" s="377" t="s">
        <v>254</v>
      </c>
      <c r="C65" s="374" t="s">
        <v>32</v>
      </c>
      <c r="D65" s="374">
        <v>1</v>
      </c>
      <c r="E65" s="374" t="s">
        <v>249</v>
      </c>
      <c r="F65" s="375">
        <v>45689</v>
      </c>
      <c r="G65" s="408">
        <v>24000</v>
      </c>
      <c r="H65" s="374">
        <v>3</v>
      </c>
      <c r="I65" s="374">
        <v>90</v>
      </c>
      <c r="J65" s="374">
        <v>339039</v>
      </c>
      <c r="K65" s="374">
        <v>500</v>
      </c>
      <c r="L65" s="377" t="s">
        <v>177</v>
      </c>
      <c r="M65" s="377" t="s">
        <v>255</v>
      </c>
    </row>
    <row r="66" spans="1:13" ht="56.25" customHeight="1" x14ac:dyDescent="0.25">
      <c r="A66" s="372" t="s">
        <v>247</v>
      </c>
      <c r="B66" s="377" t="s">
        <v>256</v>
      </c>
      <c r="C66" s="374" t="s">
        <v>32</v>
      </c>
      <c r="D66" s="374">
        <v>1</v>
      </c>
      <c r="E66" s="374" t="s">
        <v>249</v>
      </c>
      <c r="F66" s="375">
        <v>45658</v>
      </c>
      <c r="G66" s="408">
        <v>42000</v>
      </c>
      <c r="H66" s="374">
        <v>3</v>
      </c>
      <c r="I66" s="374">
        <v>90</v>
      </c>
      <c r="J66" s="374">
        <v>339033</v>
      </c>
      <c r="K66" s="374">
        <v>500</v>
      </c>
      <c r="L66" s="377" t="s">
        <v>177</v>
      </c>
      <c r="M66" s="377" t="s">
        <v>257</v>
      </c>
    </row>
    <row r="67" spans="1:13" ht="54.75" customHeight="1" x14ac:dyDescent="0.25">
      <c r="A67" s="372" t="s">
        <v>247</v>
      </c>
      <c r="B67" s="377" t="s">
        <v>258</v>
      </c>
      <c r="C67" s="374" t="s">
        <v>32</v>
      </c>
      <c r="D67" s="374">
        <v>1</v>
      </c>
      <c r="E67" s="374" t="s">
        <v>249</v>
      </c>
      <c r="F67" s="375">
        <v>45839</v>
      </c>
      <c r="G67" s="408">
        <v>1000000</v>
      </c>
      <c r="H67" s="374">
        <v>4</v>
      </c>
      <c r="I67" s="374">
        <v>90</v>
      </c>
      <c r="J67" s="374">
        <v>449051</v>
      </c>
      <c r="K67" s="374">
        <v>704</v>
      </c>
      <c r="L67" s="377" t="s">
        <v>177</v>
      </c>
      <c r="M67" s="377" t="s">
        <v>260</v>
      </c>
    </row>
    <row r="68" spans="1:13" ht="52.5" customHeight="1" x14ac:dyDescent="0.25">
      <c r="A68" s="372" t="s">
        <v>247</v>
      </c>
      <c r="B68" s="377" t="s">
        <v>261</v>
      </c>
      <c r="C68" s="374" t="s">
        <v>32</v>
      </c>
      <c r="D68" s="374">
        <v>1</v>
      </c>
      <c r="E68" s="374" t="s">
        <v>249</v>
      </c>
      <c r="F68" s="375">
        <v>45778</v>
      </c>
      <c r="G68" s="408">
        <v>30000</v>
      </c>
      <c r="H68" s="374">
        <v>3</v>
      </c>
      <c r="I68" s="374">
        <v>90</v>
      </c>
      <c r="J68" s="374">
        <v>339039</v>
      </c>
      <c r="K68" s="374">
        <v>500</v>
      </c>
      <c r="L68" s="377" t="s">
        <v>177</v>
      </c>
      <c r="M68" s="365" t="s">
        <v>262</v>
      </c>
    </row>
    <row r="69" spans="1:13" ht="42" customHeight="1" x14ac:dyDescent="0.25">
      <c r="A69" s="372" t="s">
        <v>247</v>
      </c>
      <c r="B69" s="377" t="s">
        <v>263</v>
      </c>
      <c r="C69" s="374" t="s">
        <v>32</v>
      </c>
      <c r="D69" s="374">
        <v>2</v>
      </c>
      <c r="E69" s="374" t="s">
        <v>249</v>
      </c>
      <c r="F69" s="375">
        <v>45778</v>
      </c>
      <c r="G69" s="408">
        <v>10000</v>
      </c>
      <c r="H69" s="377">
        <v>4</v>
      </c>
      <c r="I69" s="374">
        <v>90</v>
      </c>
      <c r="J69" s="374">
        <v>449039</v>
      </c>
      <c r="K69" s="374">
        <v>704</v>
      </c>
      <c r="L69" s="377" t="s">
        <v>177</v>
      </c>
      <c r="M69" s="365" t="s">
        <v>262</v>
      </c>
    </row>
    <row r="70" spans="1:13" ht="88.5" customHeight="1" x14ac:dyDescent="0.25">
      <c r="A70" s="372" t="s">
        <v>247</v>
      </c>
      <c r="B70" s="377" t="s">
        <v>265</v>
      </c>
      <c r="C70" s="374" t="s">
        <v>32</v>
      </c>
      <c r="D70" s="374">
        <v>1</v>
      </c>
      <c r="E70" s="374" t="s">
        <v>266</v>
      </c>
      <c r="F70" s="375">
        <v>45778</v>
      </c>
      <c r="G70" s="408">
        <v>1103200</v>
      </c>
      <c r="H70" s="374">
        <v>4</v>
      </c>
      <c r="I70" s="374">
        <v>90</v>
      </c>
      <c r="J70" s="374">
        <v>449039</v>
      </c>
      <c r="K70" s="374">
        <v>704</v>
      </c>
      <c r="L70" s="377" t="s">
        <v>177</v>
      </c>
      <c r="M70" s="377" t="s">
        <v>268</v>
      </c>
    </row>
    <row r="71" spans="1:13" ht="69.75" customHeight="1" x14ac:dyDescent="0.25">
      <c r="A71" s="372" t="s">
        <v>247</v>
      </c>
      <c r="B71" s="377" t="s">
        <v>269</v>
      </c>
      <c r="C71" s="374" t="s">
        <v>32</v>
      </c>
      <c r="D71" s="374">
        <v>1</v>
      </c>
      <c r="E71" s="374" t="s">
        <v>266</v>
      </c>
      <c r="F71" s="375">
        <v>45748</v>
      </c>
      <c r="G71" s="408">
        <v>229209.32</v>
      </c>
      <c r="H71" s="374">
        <v>4</v>
      </c>
      <c r="I71" s="374">
        <v>90</v>
      </c>
      <c r="J71" s="374">
        <v>449049</v>
      </c>
      <c r="K71" s="374">
        <v>704</v>
      </c>
      <c r="L71" s="377" t="s">
        <v>177</v>
      </c>
      <c r="M71" s="377" t="s">
        <v>268</v>
      </c>
    </row>
    <row r="72" spans="1:13" ht="75" customHeight="1" x14ac:dyDescent="0.25">
      <c r="A72" s="372" t="s">
        <v>247</v>
      </c>
      <c r="B72" s="377" t="s">
        <v>270</v>
      </c>
      <c r="C72" s="374" t="s">
        <v>32</v>
      </c>
      <c r="D72" s="374">
        <v>1</v>
      </c>
      <c r="E72" s="374" t="s">
        <v>266</v>
      </c>
      <c r="F72" s="375">
        <v>45778</v>
      </c>
      <c r="G72" s="408">
        <v>670000</v>
      </c>
      <c r="H72" s="374">
        <v>4</v>
      </c>
      <c r="I72" s="374">
        <v>90</v>
      </c>
      <c r="J72" s="374">
        <v>449049</v>
      </c>
      <c r="K72" s="374">
        <v>704</v>
      </c>
      <c r="L72" s="377" t="s">
        <v>177</v>
      </c>
      <c r="M72" s="377" t="s">
        <v>268</v>
      </c>
    </row>
    <row r="73" spans="1:13" ht="60" customHeight="1" x14ac:dyDescent="0.25">
      <c r="A73" s="372" t="s">
        <v>247</v>
      </c>
      <c r="B73" s="377" t="s">
        <v>271</v>
      </c>
      <c r="C73" s="374" t="s">
        <v>32</v>
      </c>
      <c r="D73" s="374">
        <v>1</v>
      </c>
      <c r="E73" s="374" t="s">
        <v>266</v>
      </c>
      <c r="F73" s="375">
        <v>45717</v>
      </c>
      <c r="G73" s="408">
        <v>100000</v>
      </c>
      <c r="H73" s="374">
        <v>4</v>
      </c>
      <c r="I73" s="374">
        <v>90</v>
      </c>
      <c r="J73" s="374">
        <v>449051</v>
      </c>
      <c r="K73" s="374">
        <v>704</v>
      </c>
      <c r="L73" s="377" t="s">
        <v>177</v>
      </c>
      <c r="M73" s="377" t="s">
        <v>272</v>
      </c>
    </row>
    <row r="74" spans="1:13" ht="178.5" customHeight="1" x14ac:dyDescent="0.25">
      <c r="A74" s="364" t="s">
        <v>247</v>
      </c>
      <c r="B74" s="365" t="s">
        <v>287</v>
      </c>
      <c r="C74" s="366" t="s">
        <v>288</v>
      </c>
      <c r="D74" s="366" t="s">
        <v>289</v>
      </c>
      <c r="E74" s="365" t="s">
        <v>266</v>
      </c>
      <c r="F74" s="365">
        <v>2026</v>
      </c>
      <c r="G74" s="410">
        <v>8204454.6799999997</v>
      </c>
      <c r="H74" s="424">
        <v>4</v>
      </c>
      <c r="I74" s="366">
        <v>90</v>
      </c>
      <c r="J74" s="423">
        <v>449049</v>
      </c>
      <c r="K74" s="374">
        <v>704</v>
      </c>
      <c r="L74" s="382" t="s">
        <v>292</v>
      </c>
      <c r="M74" s="365" t="s">
        <v>290</v>
      </c>
    </row>
    <row r="75" spans="1:13" ht="155.25" customHeight="1" x14ac:dyDescent="0.25">
      <c r="A75" s="364" t="s">
        <v>247</v>
      </c>
      <c r="B75" s="365" t="s">
        <v>303</v>
      </c>
      <c r="C75" s="366" t="s">
        <v>304</v>
      </c>
      <c r="D75" s="366"/>
      <c r="E75" s="365" t="s">
        <v>133</v>
      </c>
      <c r="F75" s="365">
        <v>2026</v>
      </c>
      <c r="G75" s="410">
        <v>700000</v>
      </c>
      <c r="H75" s="366">
        <v>3</v>
      </c>
      <c r="I75" s="366">
        <v>90</v>
      </c>
      <c r="J75" s="423">
        <v>339037</v>
      </c>
      <c r="K75" s="424">
        <v>759</v>
      </c>
      <c r="L75" s="382" t="s">
        <v>138</v>
      </c>
      <c r="M75" s="425" t="s">
        <v>353</v>
      </c>
    </row>
    <row r="76" spans="1:13" ht="144.75" customHeight="1" x14ac:dyDescent="0.25">
      <c r="A76" s="364" t="s">
        <v>247</v>
      </c>
      <c r="B76" s="365" t="s">
        <v>303</v>
      </c>
      <c r="C76" s="366" t="s">
        <v>32</v>
      </c>
      <c r="D76" s="366"/>
      <c r="E76" s="365" t="s">
        <v>306</v>
      </c>
      <c r="F76" s="365">
        <v>2026</v>
      </c>
      <c r="G76" s="410">
        <v>110000</v>
      </c>
      <c r="H76" s="366">
        <v>3</v>
      </c>
      <c r="I76" s="366">
        <v>90</v>
      </c>
      <c r="J76" s="423">
        <v>339037</v>
      </c>
      <c r="K76" s="366">
        <v>500</v>
      </c>
      <c r="L76" s="382" t="s">
        <v>138</v>
      </c>
      <c r="M76" s="365" t="s">
        <v>352</v>
      </c>
    </row>
    <row r="77" spans="1:13" ht="122.25" customHeight="1" x14ac:dyDescent="0.25">
      <c r="A77" s="364" t="s">
        <v>247</v>
      </c>
      <c r="B77" s="365" t="s">
        <v>307</v>
      </c>
      <c r="C77" s="409" t="s">
        <v>32</v>
      </c>
      <c r="D77" s="409"/>
      <c r="E77" s="425" t="s">
        <v>249</v>
      </c>
      <c r="F77" s="425">
        <v>2026</v>
      </c>
      <c r="G77" s="426">
        <v>645000</v>
      </c>
      <c r="H77" s="409">
        <v>3</v>
      </c>
      <c r="I77" s="409">
        <v>90</v>
      </c>
      <c r="J77" s="427">
        <v>339037</v>
      </c>
      <c r="K77" s="409">
        <v>759</v>
      </c>
      <c r="L77" s="428"/>
      <c r="M77" s="425" t="s">
        <v>352</v>
      </c>
    </row>
    <row r="78" spans="1:13" ht="111" customHeight="1" x14ac:dyDescent="0.25">
      <c r="A78" s="372" t="s">
        <v>247</v>
      </c>
      <c r="B78" s="377" t="s">
        <v>305</v>
      </c>
      <c r="C78" s="374" t="s">
        <v>32</v>
      </c>
      <c r="D78" s="374">
        <v>1</v>
      </c>
      <c r="E78" s="374" t="s">
        <v>266</v>
      </c>
      <c r="F78" s="375">
        <v>45717</v>
      </c>
      <c r="G78" s="408">
        <v>206040</v>
      </c>
      <c r="H78" s="374">
        <v>4</v>
      </c>
      <c r="I78" s="374">
        <v>90</v>
      </c>
      <c r="J78" s="374">
        <v>449051</v>
      </c>
      <c r="K78" s="374">
        <v>704</v>
      </c>
      <c r="L78" s="377" t="s">
        <v>177</v>
      </c>
      <c r="M78" s="377" t="s">
        <v>274</v>
      </c>
    </row>
    <row r="79" spans="1:13" ht="33.75" customHeight="1" x14ac:dyDescent="0.25">
      <c r="A79" s="429" t="s">
        <v>275</v>
      </c>
      <c r="B79" s="430"/>
      <c r="C79" s="430"/>
      <c r="D79" s="430"/>
      <c r="E79" s="430"/>
      <c r="F79" s="430"/>
      <c r="G79" s="431">
        <f>SUM(G7:G78)</f>
        <v>23044894</v>
      </c>
      <c r="H79" s="430"/>
      <c r="I79" s="430"/>
      <c r="J79" s="430"/>
      <c r="K79" s="430"/>
      <c r="L79" s="430"/>
      <c r="M79" s="430"/>
    </row>
  </sheetData>
  <mergeCells count="17">
    <mergeCell ref="K5:K6"/>
    <mergeCell ref="L5:L6"/>
    <mergeCell ref="M5:M6"/>
    <mergeCell ref="F5:F6"/>
    <mergeCell ref="A1:M1"/>
    <mergeCell ref="N1:Q1"/>
    <mergeCell ref="A2:M2"/>
    <mergeCell ref="B3:E3"/>
    <mergeCell ref="F3:M4"/>
    <mergeCell ref="B4:E4"/>
    <mergeCell ref="A5:A6"/>
    <mergeCell ref="B5:B6"/>
    <mergeCell ref="C5:C6"/>
    <mergeCell ref="D5:D6"/>
    <mergeCell ref="E5:E6"/>
    <mergeCell ref="G5:G6"/>
    <mergeCell ref="H5:J5"/>
  </mergeCells>
  <printOptions verticalCentered="1" gridLines="1"/>
  <pageMargins left="0.25" right="0.25" top="0.75" bottom="0.75" header="0.3" footer="0.3"/>
  <pageSetup paperSize="9" scale="45" fitToHeight="8" orientation="landscape" blackAndWhite="1" r:id="rId1"/>
  <rowBreaks count="1" manualBreakCount="1">
    <brk id="39" max="2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66226-EFF2-466C-A436-CB87F969CEEE}">
  <dimension ref="A1:BZ79"/>
  <sheetViews>
    <sheetView tabSelected="1" view="pageBreakPreview" topLeftCell="A16" zoomScaleNormal="100" zoomScaleSheetLayoutView="100" workbookViewId="0">
      <selection activeCell="I7" sqref="I7"/>
    </sheetView>
  </sheetViews>
  <sheetFormatPr defaultRowHeight="15" x14ac:dyDescent="0.25"/>
  <cols>
    <col min="1" max="1" width="46.28515625" customWidth="1"/>
    <col min="2" max="2" width="38.5703125" customWidth="1"/>
    <col min="3" max="3" width="8.7109375" customWidth="1"/>
    <col min="4" max="4" width="8" customWidth="1"/>
    <col min="5" max="5" width="15.5703125" customWidth="1"/>
    <col min="6" max="6" width="13.42578125" customWidth="1"/>
    <col min="7" max="7" width="15.140625" customWidth="1"/>
    <col min="8" max="8" width="6.5703125" customWidth="1"/>
    <col min="9" max="9" width="7.5703125" customWidth="1"/>
    <col min="10" max="10" width="8.85546875" customWidth="1"/>
    <col min="11" max="11" width="9.42578125" customWidth="1"/>
    <col min="12" max="12" width="18" customWidth="1"/>
    <col min="13" max="13" width="22" customWidth="1"/>
    <col min="14" max="14" width="8.7109375" hidden="1" customWidth="1"/>
    <col min="15" max="66" width="0" hidden="1" customWidth="1"/>
  </cols>
  <sheetData>
    <row r="1" spans="1:78" ht="21" thickBot="1" x14ac:dyDescent="0.3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6"/>
      <c r="O1" s="486"/>
      <c r="P1" s="486"/>
      <c r="Q1" s="486"/>
      <c r="BO1" s="514" t="s">
        <v>354</v>
      </c>
      <c r="BP1" s="515"/>
      <c r="BQ1" s="515"/>
      <c r="BR1" s="515"/>
      <c r="BS1" s="515"/>
      <c r="BT1" s="515"/>
      <c r="BU1" s="515"/>
      <c r="BV1" s="515"/>
      <c r="BW1" s="515"/>
      <c r="BX1" s="515"/>
      <c r="BY1" s="515"/>
      <c r="BZ1" s="516"/>
    </row>
    <row r="2" spans="1:78" ht="9.75" customHeight="1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191"/>
      <c r="O2" s="191"/>
      <c r="P2" s="191"/>
      <c r="Q2" s="191"/>
    </row>
    <row r="3" spans="1:78" ht="58.5" customHeight="1" x14ac:dyDescent="0.25">
      <c r="A3" s="219" t="s">
        <v>170</v>
      </c>
      <c r="B3" s="497" t="s">
        <v>171</v>
      </c>
      <c r="C3" s="497"/>
      <c r="D3" s="497"/>
      <c r="E3" s="497"/>
      <c r="F3" s="508"/>
      <c r="G3" s="498"/>
      <c r="H3" s="498"/>
      <c r="I3" s="498"/>
      <c r="J3" s="498"/>
      <c r="K3" s="498"/>
      <c r="L3" s="498"/>
      <c r="M3" s="498"/>
      <c r="N3" s="191"/>
      <c r="O3" s="191"/>
      <c r="P3" s="191"/>
      <c r="Q3" s="191"/>
    </row>
    <row r="4" spans="1:78" ht="21" customHeight="1" thickBot="1" x14ac:dyDescent="0.3">
      <c r="A4" s="411" t="s">
        <v>169</v>
      </c>
      <c r="B4" s="509" t="s">
        <v>172</v>
      </c>
      <c r="C4" s="509"/>
      <c r="D4" s="509"/>
      <c r="E4" s="509"/>
      <c r="F4" s="498"/>
      <c r="G4" s="498"/>
      <c r="H4" s="498"/>
      <c r="I4" s="498"/>
      <c r="J4" s="498"/>
      <c r="K4" s="498"/>
      <c r="L4" s="498"/>
      <c r="M4" s="498"/>
      <c r="N4" s="191"/>
      <c r="O4" s="191"/>
      <c r="P4" s="191"/>
      <c r="Q4" s="191"/>
    </row>
    <row r="5" spans="1:78" ht="34.5" customHeight="1" x14ac:dyDescent="0.25">
      <c r="A5" s="507"/>
      <c r="B5" s="507" t="s">
        <v>152</v>
      </c>
      <c r="C5" s="506" t="s">
        <v>153</v>
      </c>
      <c r="D5" s="506" t="s">
        <v>173</v>
      </c>
      <c r="E5" s="506" t="s">
        <v>156</v>
      </c>
      <c r="F5" s="507" t="s">
        <v>157</v>
      </c>
      <c r="G5" s="506" t="s">
        <v>294</v>
      </c>
      <c r="H5" s="505" t="s">
        <v>175</v>
      </c>
      <c r="I5" s="505"/>
      <c r="J5" s="505"/>
      <c r="K5" s="506" t="s">
        <v>298</v>
      </c>
      <c r="L5" s="506" t="s">
        <v>176</v>
      </c>
      <c r="M5" s="507" t="s">
        <v>160</v>
      </c>
      <c r="N5" s="191"/>
      <c r="O5" s="191"/>
      <c r="P5" s="191"/>
      <c r="Q5" s="191"/>
      <c r="BO5" s="510">
        <v>46023</v>
      </c>
      <c r="BP5" s="510">
        <v>46054</v>
      </c>
      <c r="BQ5" s="510">
        <v>46082</v>
      </c>
      <c r="BR5" s="517">
        <v>46113</v>
      </c>
      <c r="BS5" s="510">
        <v>46143</v>
      </c>
      <c r="BT5" s="510">
        <v>46174</v>
      </c>
      <c r="BU5" s="510">
        <v>46204</v>
      </c>
      <c r="BV5" s="510">
        <v>46235</v>
      </c>
      <c r="BW5" s="510">
        <v>46266</v>
      </c>
      <c r="BX5" s="510">
        <v>46296</v>
      </c>
      <c r="BY5" s="510">
        <v>46327</v>
      </c>
      <c r="BZ5" s="512">
        <v>46357</v>
      </c>
    </row>
    <row r="6" spans="1:78" ht="55.5" customHeight="1" x14ac:dyDescent="0.25">
      <c r="A6" s="507"/>
      <c r="B6" s="507"/>
      <c r="C6" s="506"/>
      <c r="D6" s="506"/>
      <c r="E6" s="506"/>
      <c r="F6" s="507"/>
      <c r="G6" s="506"/>
      <c r="H6" s="363" t="s">
        <v>295</v>
      </c>
      <c r="I6" s="363" t="s">
        <v>296</v>
      </c>
      <c r="J6" s="363" t="s">
        <v>297</v>
      </c>
      <c r="K6" s="506"/>
      <c r="L6" s="506"/>
      <c r="M6" s="507"/>
      <c r="N6" s="191"/>
      <c r="O6" s="191"/>
      <c r="P6" s="191"/>
      <c r="Q6" s="191"/>
      <c r="BO6" s="511"/>
      <c r="BP6" s="511"/>
      <c r="BQ6" s="511"/>
      <c r="BR6" s="518"/>
      <c r="BS6" s="511"/>
      <c r="BT6" s="511"/>
      <c r="BU6" s="511"/>
      <c r="BV6" s="511"/>
      <c r="BW6" s="511"/>
      <c r="BX6" s="511"/>
      <c r="BY6" s="511"/>
      <c r="BZ6" s="513"/>
    </row>
    <row r="7" spans="1:78" ht="294.75" customHeight="1" x14ac:dyDescent="0.25">
      <c r="A7" s="364" t="s">
        <v>66</v>
      </c>
      <c r="B7" s="365" t="s">
        <v>67</v>
      </c>
      <c r="C7" s="366" t="s">
        <v>32</v>
      </c>
      <c r="D7" s="367">
        <v>27600</v>
      </c>
      <c r="E7" s="366" t="s">
        <v>69</v>
      </c>
      <c r="F7" s="368">
        <v>46023</v>
      </c>
      <c r="G7" s="369">
        <v>24200</v>
      </c>
      <c r="H7" s="366">
        <v>3</v>
      </c>
      <c r="I7" s="366">
        <v>90</v>
      </c>
      <c r="J7" s="366">
        <v>339032</v>
      </c>
      <c r="K7" s="366">
        <v>500</v>
      </c>
      <c r="L7" s="365" t="s">
        <v>177</v>
      </c>
      <c r="M7" s="365" t="s">
        <v>70</v>
      </c>
      <c r="N7" s="191"/>
      <c r="O7" s="191"/>
      <c r="P7" s="191"/>
      <c r="Q7" s="191"/>
      <c r="BO7" s="452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</row>
    <row r="8" spans="1:78" ht="222.75" customHeight="1" x14ac:dyDescent="0.25">
      <c r="A8" s="364" t="s">
        <v>66</v>
      </c>
      <c r="B8" s="365" t="s">
        <v>71</v>
      </c>
      <c r="C8" s="366" t="s">
        <v>32</v>
      </c>
      <c r="D8" s="366" t="s">
        <v>72</v>
      </c>
      <c r="E8" s="366" t="s">
        <v>69</v>
      </c>
      <c r="F8" s="368">
        <v>46054</v>
      </c>
      <c r="G8" s="369">
        <v>19100</v>
      </c>
      <c r="H8" s="366">
        <v>3</v>
      </c>
      <c r="I8" s="366">
        <v>90</v>
      </c>
      <c r="J8" s="366">
        <v>339030</v>
      </c>
      <c r="K8" s="366">
        <v>500</v>
      </c>
      <c r="L8" s="365" t="s">
        <v>177</v>
      </c>
      <c r="M8" s="365" t="s">
        <v>70</v>
      </c>
      <c r="BO8" s="169"/>
      <c r="BP8" s="453"/>
      <c r="BQ8" s="169"/>
      <c r="BR8" s="169"/>
      <c r="BS8" s="169"/>
      <c r="BT8" s="169"/>
      <c r="BU8" s="169"/>
      <c r="BV8" s="169"/>
      <c r="BW8" s="169"/>
      <c r="BX8" s="169"/>
      <c r="BY8" s="169"/>
      <c r="BZ8" s="169"/>
    </row>
    <row r="9" spans="1:78" ht="162" customHeight="1" x14ac:dyDescent="0.25">
      <c r="A9" s="364" t="s">
        <v>66</v>
      </c>
      <c r="B9" s="365" t="s">
        <v>74</v>
      </c>
      <c r="C9" s="366" t="s">
        <v>32</v>
      </c>
      <c r="D9" s="366">
        <v>4000</v>
      </c>
      <c r="E9" s="366" t="s">
        <v>69</v>
      </c>
      <c r="F9" s="368">
        <v>46054</v>
      </c>
      <c r="G9" s="369">
        <v>500</v>
      </c>
      <c r="H9" s="366">
        <v>3</v>
      </c>
      <c r="I9" s="366">
        <v>90</v>
      </c>
      <c r="J9" s="366">
        <v>339030</v>
      </c>
      <c r="K9" s="366">
        <v>500</v>
      </c>
      <c r="L9" s="365" t="s">
        <v>177</v>
      </c>
      <c r="M9" s="365" t="s">
        <v>70</v>
      </c>
      <c r="BO9" s="169"/>
      <c r="BP9" s="453"/>
      <c r="BQ9" s="169"/>
      <c r="BR9" s="169"/>
      <c r="BS9" s="169"/>
      <c r="BT9" s="169"/>
      <c r="BU9" s="169"/>
      <c r="BV9" s="169"/>
      <c r="BW9" s="169"/>
      <c r="BX9" s="169"/>
      <c r="BY9" s="169"/>
      <c r="BZ9" s="169"/>
    </row>
    <row r="10" spans="1:78" ht="128.25" customHeight="1" x14ac:dyDescent="0.25">
      <c r="A10" s="364" t="s">
        <v>66</v>
      </c>
      <c r="B10" s="365" t="s">
        <v>76</v>
      </c>
      <c r="C10" s="366" t="s">
        <v>32</v>
      </c>
      <c r="D10" s="366">
        <v>1600</v>
      </c>
      <c r="E10" s="366" t="s">
        <v>69</v>
      </c>
      <c r="F10" s="368">
        <v>46054</v>
      </c>
      <c r="G10" s="369">
        <v>11600</v>
      </c>
      <c r="H10" s="366">
        <v>3</v>
      </c>
      <c r="I10" s="366">
        <v>90</v>
      </c>
      <c r="J10" s="366">
        <v>339030</v>
      </c>
      <c r="K10" s="366">
        <v>500</v>
      </c>
      <c r="L10" s="365" t="s">
        <v>177</v>
      </c>
      <c r="M10" s="365" t="s">
        <v>70</v>
      </c>
      <c r="BO10" s="169"/>
      <c r="BP10" s="453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</row>
    <row r="11" spans="1:78" ht="36" customHeight="1" x14ac:dyDescent="0.25">
      <c r="A11" s="364" t="s">
        <v>66</v>
      </c>
      <c r="B11" s="365" t="s">
        <v>78</v>
      </c>
      <c r="C11" s="366" t="s">
        <v>79</v>
      </c>
      <c r="D11" s="366" t="s">
        <v>80</v>
      </c>
      <c r="E11" s="366" t="s">
        <v>69</v>
      </c>
      <c r="F11" s="368">
        <v>46082</v>
      </c>
      <c r="G11" s="369">
        <v>37200</v>
      </c>
      <c r="H11" s="366">
        <v>3</v>
      </c>
      <c r="I11" s="366">
        <v>90</v>
      </c>
      <c r="J11" s="366">
        <v>339039</v>
      </c>
      <c r="K11" s="366">
        <v>500</v>
      </c>
      <c r="L11" s="365" t="s">
        <v>177</v>
      </c>
      <c r="M11" s="365" t="s">
        <v>82</v>
      </c>
      <c r="BO11" s="169"/>
      <c r="BP11" s="169"/>
      <c r="BQ11" s="82"/>
      <c r="BR11" s="169"/>
      <c r="BS11" s="169"/>
      <c r="BT11" s="169"/>
      <c r="BU11" s="169"/>
      <c r="BV11" s="169"/>
      <c r="BW11" s="169"/>
      <c r="BX11" s="169"/>
      <c r="BY11" s="169"/>
      <c r="BZ11" s="169"/>
    </row>
    <row r="12" spans="1:78" ht="57.75" customHeight="1" x14ac:dyDescent="0.25">
      <c r="A12" s="364" t="s">
        <v>66</v>
      </c>
      <c r="B12" s="365" t="s">
        <v>83</v>
      </c>
      <c r="C12" s="366" t="s">
        <v>32</v>
      </c>
      <c r="D12" s="371" t="s">
        <v>84</v>
      </c>
      <c r="E12" s="366" t="s">
        <v>69</v>
      </c>
      <c r="F12" s="368">
        <v>46082</v>
      </c>
      <c r="G12" s="369">
        <v>353109.73</v>
      </c>
      <c r="H12" s="366">
        <v>3</v>
      </c>
      <c r="I12" s="366">
        <v>90</v>
      </c>
      <c r="J12" s="366">
        <v>339035</v>
      </c>
      <c r="K12" s="366">
        <v>500</v>
      </c>
      <c r="L12" s="366" t="s">
        <v>86</v>
      </c>
      <c r="M12" s="365" t="s">
        <v>87</v>
      </c>
      <c r="BO12" s="169"/>
      <c r="BP12" s="169"/>
      <c r="BQ12" s="82"/>
      <c r="BR12" s="169"/>
      <c r="BS12" s="169"/>
      <c r="BT12" s="169"/>
      <c r="BU12" s="169"/>
      <c r="BV12" s="169"/>
      <c r="BW12" s="169"/>
      <c r="BX12" s="169"/>
      <c r="BY12" s="169"/>
      <c r="BZ12" s="169"/>
    </row>
    <row r="13" spans="1:78" ht="25.5" x14ac:dyDescent="0.25">
      <c r="A13" s="364" t="s">
        <v>66</v>
      </c>
      <c r="B13" s="365" t="s">
        <v>88</v>
      </c>
      <c r="C13" s="366" t="s">
        <v>89</v>
      </c>
      <c r="D13" s="366" t="s">
        <v>90</v>
      </c>
      <c r="E13" s="366" t="s">
        <v>92</v>
      </c>
      <c r="F13" s="368">
        <v>46054</v>
      </c>
      <c r="G13" s="369">
        <v>664171.6</v>
      </c>
      <c r="H13" s="366">
        <v>3</v>
      </c>
      <c r="I13" s="366">
        <v>90</v>
      </c>
      <c r="J13" s="366">
        <v>339039</v>
      </c>
      <c r="K13" s="366">
        <v>500</v>
      </c>
      <c r="L13" s="365"/>
      <c r="M13" s="365" t="s">
        <v>93</v>
      </c>
      <c r="BO13" s="169"/>
      <c r="BP13" s="453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</row>
    <row r="14" spans="1:78" ht="140.25" x14ac:dyDescent="0.25">
      <c r="A14" s="372" t="s">
        <v>10</v>
      </c>
      <c r="B14" s="373" t="s">
        <v>11</v>
      </c>
      <c r="C14" s="373" t="s">
        <v>12</v>
      </c>
      <c r="D14" s="373">
        <v>84</v>
      </c>
      <c r="E14" s="374" t="s">
        <v>13</v>
      </c>
      <c r="F14" s="375">
        <v>46235</v>
      </c>
      <c r="G14" s="376">
        <v>3417</v>
      </c>
      <c r="H14" s="374">
        <v>3</v>
      </c>
      <c r="I14" s="374">
        <v>90</v>
      </c>
      <c r="J14" s="374">
        <v>339030</v>
      </c>
      <c r="K14" s="374">
        <v>500</v>
      </c>
      <c r="L14" s="377" t="s">
        <v>15</v>
      </c>
      <c r="M14" s="377" t="s">
        <v>16</v>
      </c>
      <c r="BO14" s="169"/>
      <c r="BP14" s="169"/>
      <c r="BQ14" s="169"/>
      <c r="BR14" s="169"/>
      <c r="BS14" s="169"/>
      <c r="BT14" s="169"/>
      <c r="BU14" s="169"/>
      <c r="BV14" s="454"/>
      <c r="BW14" s="169"/>
      <c r="BX14" s="169"/>
      <c r="BY14" s="169"/>
      <c r="BZ14" s="169"/>
    </row>
    <row r="15" spans="1:78" ht="140.25" x14ac:dyDescent="0.25">
      <c r="A15" s="372" t="s">
        <v>10</v>
      </c>
      <c r="B15" s="373" t="s">
        <v>17</v>
      </c>
      <c r="C15" s="373" t="s">
        <v>18</v>
      </c>
      <c r="D15" s="373">
        <v>831</v>
      </c>
      <c r="E15" s="374" t="s">
        <v>13</v>
      </c>
      <c r="F15" s="375">
        <v>46204</v>
      </c>
      <c r="G15" s="376">
        <v>6245</v>
      </c>
      <c r="H15" s="374">
        <v>3</v>
      </c>
      <c r="I15" s="374">
        <v>90</v>
      </c>
      <c r="J15" s="374">
        <v>339030</v>
      </c>
      <c r="K15" s="374">
        <v>500</v>
      </c>
      <c r="L15" s="378" t="s">
        <v>19</v>
      </c>
      <c r="M15" s="377" t="s">
        <v>16</v>
      </c>
      <c r="BO15" s="169"/>
      <c r="BP15" s="169"/>
      <c r="BQ15" s="169"/>
      <c r="BR15" s="169"/>
      <c r="BS15" s="169"/>
      <c r="BT15" s="169"/>
      <c r="BU15" s="455"/>
      <c r="BV15" s="169"/>
      <c r="BW15" s="169"/>
      <c r="BX15" s="169"/>
      <c r="BY15" s="169"/>
      <c r="BZ15" s="169"/>
    </row>
    <row r="16" spans="1:78" ht="140.25" x14ac:dyDescent="0.25">
      <c r="A16" s="372" t="s">
        <v>10</v>
      </c>
      <c r="B16" s="373" t="s">
        <v>20</v>
      </c>
      <c r="C16" s="373" t="s">
        <v>21</v>
      </c>
      <c r="D16" s="373">
        <v>680</v>
      </c>
      <c r="E16" s="374"/>
      <c r="F16" s="375">
        <v>46204</v>
      </c>
      <c r="G16" s="376">
        <v>13188</v>
      </c>
      <c r="H16" s="374">
        <v>3</v>
      </c>
      <c r="I16" s="374">
        <v>90</v>
      </c>
      <c r="J16" s="374">
        <v>339030</v>
      </c>
      <c r="K16" s="374">
        <v>500</v>
      </c>
      <c r="L16" s="377" t="s">
        <v>15</v>
      </c>
      <c r="M16" s="377" t="s">
        <v>16</v>
      </c>
      <c r="BO16" s="169"/>
      <c r="BP16" s="169"/>
      <c r="BQ16" s="169"/>
      <c r="BR16" s="169"/>
      <c r="BS16" s="169"/>
      <c r="BT16" s="169"/>
      <c r="BU16" s="455"/>
      <c r="BV16" s="169"/>
      <c r="BW16" s="169"/>
      <c r="BX16" s="169"/>
      <c r="BY16" s="169"/>
      <c r="BZ16" s="169"/>
    </row>
    <row r="17" spans="1:78" ht="140.25" x14ac:dyDescent="0.25">
      <c r="A17" s="372" t="s">
        <v>10</v>
      </c>
      <c r="B17" s="373" t="s">
        <v>22</v>
      </c>
      <c r="C17" s="373" t="s">
        <v>23</v>
      </c>
      <c r="D17" s="373">
        <v>783</v>
      </c>
      <c r="E17" s="374" t="s">
        <v>13</v>
      </c>
      <c r="F17" s="375">
        <v>46204</v>
      </c>
      <c r="G17" s="376">
        <v>16504</v>
      </c>
      <c r="H17" s="374">
        <v>3</v>
      </c>
      <c r="I17" s="374">
        <v>90</v>
      </c>
      <c r="J17" s="374">
        <v>339030</v>
      </c>
      <c r="K17" s="374">
        <v>500</v>
      </c>
      <c r="L17" s="378" t="s">
        <v>19</v>
      </c>
      <c r="M17" s="377" t="s">
        <v>16</v>
      </c>
      <c r="BO17" s="169"/>
      <c r="BP17" s="169"/>
      <c r="BQ17" s="169"/>
      <c r="BR17" s="169"/>
      <c r="BS17" s="169"/>
      <c r="BT17" s="169"/>
      <c r="BU17" s="455"/>
      <c r="BV17" s="169"/>
      <c r="BW17" s="169"/>
      <c r="BX17" s="169"/>
      <c r="BY17" s="169"/>
      <c r="BZ17" s="169"/>
    </row>
    <row r="18" spans="1:78" ht="25.5" x14ac:dyDescent="0.25">
      <c r="A18" s="372" t="s">
        <v>10</v>
      </c>
      <c r="B18" s="373" t="s">
        <v>24</v>
      </c>
      <c r="C18" s="379" t="s">
        <v>25</v>
      </c>
      <c r="D18" s="379">
        <v>18</v>
      </c>
      <c r="E18" s="374" t="s">
        <v>13</v>
      </c>
      <c r="F18" s="375">
        <v>46296</v>
      </c>
      <c r="G18" s="376">
        <v>1368</v>
      </c>
      <c r="H18" s="374">
        <v>3</v>
      </c>
      <c r="I18" s="374">
        <v>90</v>
      </c>
      <c r="J18" s="374">
        <v>339030</v>
      </c>
      <c r="K18" s="374">
        <v>500</v>
      </c>
      <c r="L18" s="378" t="s">
        <v>15</v>
      </c>
      <c r="M18" s="377" t="s">
        <v>26</v>
      </c>
      <c r="BO18" s="169"/>
      <c r="BP18" s="169"/>
      <c r="BQ18" s="169"/>
      <c r="BR18" s="169"/>
      <c r="BS18" s="169"/>
      <c r="BT18" s="169"/>
      <c r="BU18" s="169"/>
      <c r="BV18" s="169"/>
      <c r="BW18" s="169"/>
      <c r="BX18" s="456"/>
      <c r="BY18" s="169"/>
      <c r="BZ18" s="169"/>
    </row>
    <row r="19" spans="1:78" ht="89.25" x14ac:dyDescent="0.25">
      <c r="A19" s="372" t="s">
        <v>10</v>
      </c>
      <c r="B19" s="377" t="s">
        <v>27</v>
      </c>
      <c r="C19" s="374" t="s">
        <v>28</v>
      </c>
      <c r="D19" s="379">
        <v>7296</v>
      </c>
      <c r="E19" s="374" t="s">
        <v>13</v>
      </c>
      <c r="F19" s="375">
        <v>46023</v>
      </c>
      <c r="G19" s="376">
        <v>34292</v>
      </c>
      <c r="H19" s="380">
        <v>3</v>
      </c>
      <c r="I19" s="380">
        <v>90</v>
      </c>
      <c r="J19" s="380">
        <v>339049</v>
      </c>
      <c r="K19" s="380">
        <v>500</v>
      </c>
      <c r="L19" s="378" t="s">
        <v>19</v>
      </c>
      <c r="M19" s="377" t="s">
        <v>30</v>
      </c>
      <c r="BO19" s="457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</row>
    <row r="20" spans="1:78" ht="51" x14ac:dyDescent="0.25">
      <c r="A20" s="372" t="s">
        <v>10</v>
      </c>
      <c r="B20" s="377" t="s">
        <v>31</v>
      </c>
      <c r="C20" s="373" t="s">
        <v>32</v>
      </c>
      <c r="D20" s="373">
        <v>8</v>
      </c>
      <c r="E20" s="374" t="s">
        <v>13</v>
      </c>
      <c r="F20" s="375">
        <v>46082</v>
      </c>
      <c r="G20" s="376">
        <v>2650</v>
      </c>
      <c r="H20" s="380">
        <v>3</v>
      </c>
      <c r="I20" s="380">
        <v>90</v>
      </c>
      <c r="J20" s="380">
        <v>339040</v>
      </c>
      <c r="K20" s="380">
        <v>500</v>
      </c>
      <c r="L20" s="378" t="s">
        <v>15</v>
      </c>
      <c r="M20" s="377" t="s">
        <v>34</v>
      </c>
      <c r="BO20" s="169"/>
      <c r="BP20" s="169"/>
      <c r="BQ20" s="82"/>
      <c r="BR20" s="169"/>
      <c r="BS20" s="169"/>
      <c r="BT20" s="169"/>
      <c r="BU20" s="169"/>
      <c r="BV20" s="169"/>
      <c r="BW20" s="169"/>
      <c r="BX20" s="169"/>
      <c r="BY20" s="169"/>
      <c r="BZ20" s="169"/>
    </row>
    <row r="21" spans="1:78" ht="141.75" x14ac:dyDescent="0.25">
      <c r="A21" s="442" t="s">
        <v>10</v>
      </c>
      <c r="B21" s="443" t="s">
        <v>338</v>
      </c>
      <c r="C21" s="444" t="s">
        <v>32</v>
      </c>
      <c r="D21" s="444">
        <v>14</v>
      </c>
      <c r="E21" s="445" t="s">
        <v>13</v>
      </c>
      <c r="F21" s="446">
        <v>46143</v>
      </c>
      <c r="G21" s="447">
        <v>100000</v>
      </c>
      <c r="H21" s="445">
        <v>4</v>
      </c>
      <c r="I21" s="445">
        <v>90</v>
      </c>
      <c r="J21" s="448">
        <v>449052</v>
      </c>
      <c r="K21" s="445">
        <v>704</v>
      </c>
      <c r="L21" s="449" t="s">
        <v>19</v>
      </c>
      <c r="M21" s="443" t="s">
        <v>339</v>
      </c>
      <c r="BO21" s="169"/>
      <c r="BP21" s="169"/>
      <c r="BQ21" s="169"/>
      <c r="BR21" s="169"/>
      <c r="BS21" s="458"/>
      <c r="BT21" s="169"/>
      <c r="BU21" s="169"/>
      <c r="BV21" s="169"/>
      <c r="BW21" s="169"/>
      <c r="BX21" s="169"/>
      <c r="BY21" s="169"/>
      <c r="BZ21" s="169"/>
    </row>
    <row r="22" spans="1:78" ht="38.25" x14ac:dyDescent="0.25">
      <c r="A22" s="364" t="s">
        <v>38</v>
      </c>
      <c r="B22" s="365" t="s">
        <v>39</v>
      </c>
      <c r="C22" s="381" t="s">
        <v>40</v>
      </c>
      <c r="D22" s="381">
        <v>693</v>
      </c>
      <c r="E22" s="366" t="s">
        <v>13</v>
      </c>
      <c r="F22" s="368">
        <v>46174</v>
      </c>
      <c r="G22" s="382">
        <v>40708.300000000003</v>
      </c>
      <c r="H22" s="366">
        <v>3</v>
      </c>
      <c r="I22" s="366">
        <v>90</v>
      </c>
      <c r="J22" s="366">
        <v>339030</v>
      </c>
      <c r="K22" s="366">
        <v>500</v>
      </c>
      <c r="L22" s="381" t="s">
        <v>15</v>
      </c>
      <c r="M22" s="365" t="s">
        <v>41</v>
      </c>
      <c r="BO22" s="169"/>
      <c r="BP22" s="169"/>
      <c r="BQ22" s="169"/>
      <c r="BR22" s="169"/>
      <c r="BS22" s="169"/>
      <c r="BT22" s="456"/>
      <c r="BU22" s="169"/>
      <c r="BV22" s="169"/>
      <c r="BW22" s="169"/>
      <c r="BX22" s="169"/>
      <c r="BY22" s="169"/>
      <c r="BZ22" s="169"/>
    </row>
    <row r="23" spans="1:78" ht="51" x14ac:dyDescent="0.25">
      <c r="A23" s="372" t="s">
        <v>38</v>
      </c>
      <c r="B23" s="373" t="s">
        <v>42</v>
      </c>
      <c r="C23" s="373" t="s">
        <v>43</v>
      </c>
      <c r="D23" s="374">
        <v>15</v>
      </c>
      <c r="E23" s="374" t="s">
        <v>13</v>
      </c>
      <c r="F23" s="375">
        <v>45901</v>
      </c>
      <c r="G23" s="376">
        <v>15605.37</v>
      </c>
      <c r="H23" s="374">
        <v>3</v>
      </c>
      <c r="I23" s="374">
        <v>90</v>
      </c>
      <c r="J23" s="374">
        <v>339030</v>
      </c>
      <c r="K23" s="374">
        <v>500</v>
      </c>
      <c r="L23" s="378" t="s">
        <v>15</v>
      </c>
      <c r="M23" s="377" t="s">
        <v>45</v>
      </c>
      <c r="BO23" s="169"/>
      <c r="BP23" s="169"/>
      <c r="BQ23" s="169"/>
      <c r="BR23" s="169"/>
      <c r="BS23" s="169"/>
      <c r="BT23" s="169"/>
      <c r="BU23" s="169"/>
      <c r="BV23" s="169"/>
      <c r="BW23" s="459"/>
      <c r="BX23" s="169"/>
      <c r="BY23" s="169"/>
      <c r="BZ23" s="169"/>
    </row>
    <row r="24" spans="1:78" ht="25.5" x14ac:dyDescent="0.25">
      <c r="A24" s="372" t="s">
        <v>38</v>
      </c>
      <c r="B24" s="373" t="s">
        <v>46</v>
      </c>
      <c r="C24" s="383" t="s">
        <v>47</v>
      </c>
      <c r="D24" s="374">
        <v>3</v>
      </c>
      <c r="E24" s="374" t="s">
        <v>13</v>
      </c>
      <c r="F24" s="375">
        <v>45901</v>
      </c>
      <c r="G24" s="376">
        <v>10000</v>
      </c>
      <c r="H24" s="374">
        <v>3</v>
      </c>
      <c r="I24" s="374">
        <v>90</v>
      </c>
      <c r="J24" s="374">
        <v>339040</v>
      </c>
      <c r="K24" s="374">
        <v>500</v>
      </c>
      <c r="L24" s="378" t="s">
        <v>15</v>
      </c>
      <c r="M24" s="377" t="s">
        <v>48</v>
      </c>
      <c r="BO24" s="169"/>
      <c r="BP24" s="169"/>
      <c r="BQ24" s="169"/>
      <c r="BR24" s="169"/>
      <c r="BS24" s="169"/>
      <c r="BT24" s="169"/>
      <c r="BU24" s="169"/>
      <c r="BV24" s="169"/>
      <c r="BW24" s="459"/>
      <c r="BX24" s="169"/>
      <c r="BY24" s="169"/>
      <c r="BZ24" s="169"/>
    </row>
    <row r="25" spans="1:78" ht="75.75" customHeight="1" x14ac:dyDescent="0.25">
      <c r="A25" s="373" t="s">
        <v>38</v>
      </c>
      <c r="B25" s="373" t="s">
        <v>49</v>
      </c>
      <c r="C25" s="373" t="s">
        <v>50</v>
      </c>
      <c r="D25" s="374">
        <v>4</v>
      </c>
      <c r="E25" s="375" t="s">
        <v>43</v>
      </c>
      <c r="F25" s="375">
        <v>46023</v>
      </c>
      <c r="G25" s="376">
        <v>20000</v>
      </c>
      <c r="H25" s="374">
        <v>3</v>
      </c>
      <c r="I25" s="374">
        <v>90</v>
      </c>
      <c r="J25" s="374">
        <v>339039</v>
      </c>
      <c r="K25" s="374">
        <v>500</v>
      </c>
      <c r="L25" s="377" t="s">
        <v>177</v>
      </c>
      <c r="M25" s="378" t="s">
        <v>51</v>
      </c>
      <c r="BO25" s="452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</row>
    <row r="26" spans="1:78" ht="158.25" customHeight="1" x14ac:dyDescent="0.25">
      <c r="A26" s="373" t="s">
        <v>38</v>
      </c>
      <c r="B26" s="373" t="s">
        <v>52</v>
      </c>
      <c r="C26" s="373" t="s">
        <v>53</v>
      </c>
      <c r="D26" s="374">
        <v>10</v>
      </c>
      <c r="E26" s="375" t="s">
        <v>43</v>
      </c>
      <c r="F26" s="375">
        <v>46023</v>
      </c>
      <c r="G26" s="376">
        <v>15000</v>
      </c>
      <c r="H26" s="374">
        <v>3</v>
      </c>
      <c r="I26" s="374">
        <v>90</v>
      </c>
      <c r="J26" s="374">
        <v>339039</v>
      </c>
      <c r="K26" s="374">
        <v>500</v>
      </c>
      <c r="L26" s="374" t="s">
        <v>19</v>
      </c>
      <c r="M26" s="378" t="s">
        <v>51</v>
      </c>
      <c r="BO26" s="452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</row>
    <row r="27" spans="1:78" ht="38.25" x14ac:dyDescent="0.25">
      <c r="A27" s="372" t="s">
        <v>38</v>
      </c>
      <c r="B27" s="373" t="s">
        <v>54</v>
      </c>
      <c r="C27" s="374" t="s">
        <v>55</v>
      </c>
      <c r="D27" s="374">
        <v>52</v>
      </c>
      <c r="E27" s="374" t="s">
        <v>13</v>
      </c>
      <c r="F27" s="375">
        <v>46266</v>
      </c>
      <c r="G27" s="376">
        <v>22286</v>
      </c>
      <c r="H27" s="374">
        <v>4</v>
      </c>
      <c r="I27" s="374">
        <v>90</v>
      </c>
      <c r="J27" s="374">
        <v>449040</v>
      </c>
      <c r="K27" s="374">
        <v>500</v>
      </c>
      <c r="L27" s="378" t="s">
        <v>15</v>
      </c>
      <c r="M27" s="377" t="s">
        <v>57</v>
      </c>
      <c r="BO27" s="169"/>
      <c r="BP27" s="169"/>
      <c r="BQ27" s="169"/>
      <c r="BR27" s="169"/>
      <c r="BS27" s="169"/>
      <c r="BT27" s="169"/>
      <c r="BU27" s="169"/>
      <c r="BV27" s="169"/>
      <c r="BW27" s="459"/>
      <c r="BX27" s="169"/>
      <c r="BY27" s="169"/>
      <c r="BZ27" s="169"/>
    </row>
    <row r="28" spans="1:78" ht="24.75" customHeight="1" x14ac:dyDescent="0.25">
      <c r="A28" s="372" t="s">
        <v>38</v>
      </c>
      <c r="B28" s="365" t="s">
        <v>58</v>
      </c>
      <c r="C28" s="366" t="s">
        <v>59</v>
      </c>
      <c r="D28" s="366">
        <v>67</v>
      </c>
      <c r="E28" s="366" t="s">
        <v>13</v>
      </c>
      <c r="F28" s="368">
        <v>46296</v>
      </c>
      <c r="G28" s="382">
        <v>80400</v>
      </c>
      <c r="H28" s="366">
        <v>4</v>
      </c>
      <c r="I28" s="366">
        <v>90</v>
      </c>
      <c r="J28" s="366">
        <v>449052</v>
      </c>
      <c r="K28" s="366">
        <v>500</v>
      </c>
      <c r="L28" s="378" t="s">
        <v>15</v>
      </c>
      <c r="M28" s="365" t="s">
        <v>60</v>
      </c>
      <c r="BO28" s="169"/>
      <c r="BP28" s="169"/>
      <c r="BQ28" s="169"/>
      <c r="BR28" s="169"/>
      <c r="BS28" s="169"/>
      <c r="BT28" s="169"/>
      <c r="BU28" s="169"/>
      <c r="BV28" s="169"/>
      <c r="BW28" s="169"/>
      <c r="BX28" s="456"/>
      <c r="BY28" s="169"/>
      <c r="BZ28" s="169"/>
    </row>
    <row r="29" spans="1:78" ht="25.5" x14ac:dyDescent="0.25">
      <c r="A29" s="364" t="s">
        <v>10</v>
      </c>
      <c r="B29" s="381" t="s">
        <v>165</v>
      </c>
      <c r="C29" s="384" t="s">
        <v>43</v>
      </c>
      <c r="D29" s="367">
        <v>12</v>
      </c>
      <c r="E29" s="385" t="s">
        <v>43</v>
      </c>
      <c r="F29" s="451" t="s">
        <v>355</v>
      </c>
      <c r="G29" s="369">
        <v>100000</v>
      </c>
      <c r="H29" s="366">
        <v>3</v>
      </c>
      <c r="I29" s="366">
        <v>90</v>
      </c>
      <c r="J29" s="366">
        <v>339039</v>
      </c>
      <c r="K29" s="366">
        <v>500</v>
      </c>
      <c r="L29" s="386" t="s">
        <v>62</v>
      </c>
      <c r="M29" s="381" t="s">
        <v>63</v>
      </c>
      <c r="BO29" s="169"/>
      <c r="BP29" s="169"/>
      <c r="BQ29" s="169"/>
      <c r="BR29" s="169"/>
      <c r="BS29" s="169"/>
      <c r="BT29" s="169"/>
      <c r="BU29" s="169"/>
      <c r="BV29" s="454"/>
      <c r="BW29" s="169"/>
      <c r="BX29" s="169"/>
      <c r="BY29" s="169"/>
      <c r="BZ29" s="169"/>
    </row>
    <row r="30" spans="1:78" ht="25.5" x14ac:dyDescent="0.25">
      <c r="A30" s="372" t="s">
        <v>10</v>
      </c>
      <c r="B30" s="373" t="s">
        <v>180</v>
      </c>
      <c r="C30" s="387" t="s">
        <v>181</v>
      </c>
      <c r="D30" s="388">
        <v>2500</v>
      </c>
      <c r="E30" s="389" t="s">
        <v>137</v>
      </c>
      <c r="F30" s="390">
        <v>46023</v>
      </c>
      <c r="G30" s="376">
        <v>65000</v>
      </c>
      <c r="H30" s="374">
        <v>3</v>
      </c>
      <c r="I30" s="374">
        <v>90</v>
      </c>
      <c r="J30" s="374">
        <v>339039</v>
      </c>
      <c r="K30" s="374">
        <v>500</v>
      </c>
      <c r="L30" s="389" t="s">
        <v>19</v>
      </c>
      <c r="M30" s="373" t="s">
        <v>182</v>
      </c>
      <c r="BO30" s="452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</row>
    <row r="31" spans="1:78" ht="38.25" x14ac:dyDescent="0.25">
      <c r="A31" s="372" t="s">
        <v>10</v>
      </c>
      <c r="B31" s="373" t="s">
        <v>183</v>
      </c>
      <c r="C31" s="387" t="s">
        <v>184</v>
      </c>
      <c r="D31" s="388">
        <v>190000</v>
      </c>
      <c r="E31" s="389" t="s">
        <v>137</v>
      </c>
      <c r="F31" s="390">
        <v>46023</v>
      </c>
      <c r="G31" s="376">
        <v>170700</v>
      </c>
      <c r="H31" s="374">
        <v>3</v>
      </c>
      <c r="I31" s="374">
        <v>90</v>
      </c>
      <c r="J31" s="374">
        <v>339039</v>
      </c>
      <c r="K31" s="374">
        <v>500</v>
      </c>
      <c r="L31" s="389" t="s">
        <v>19</v>
      </c>
      <c r="M31" s="373" t="s">
        <v>185</v>
      </c>
      <c r="BO31" s="452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</row>
    <row r="32" spans="1:78" ht="38.25" x14ac:dyDescent="0.25">
      <c r="A32" s="372" t="s">
        <v>10</v>
      </c>
      <c r="B32" s="373" t="s">
        <v>186</v>
      </c>
      <c r="C32" s="387" t="s">
        <v>32</v>
      </c>
      <c r="D32" s="391">
        <v>1</v>
      </c>
      <c r="E32" s="389" t="s">
        <v>137</v>
      </c>
      <c r="F32" s="390">
        <v>46252</v>
      </c>
      <c r="G32" s="376">
        <v>28000</v>
      </c>
      <c r="H32" s="374">
        <v>3</v>
      </c>
      <c r="I32" s="374">
        <v>90</v>
      </c>
      <c r="J32" s="374">
        <v>339033</v>
      </c>
      <c r="K32" s="374">
        <v>500</v>
      </c>
      <c r="L32" s="389" t="s">
        <v>86</v>
      </c>
      <c r="M32" s="378" t="s">
        <v>187</v>
      </c>
      <c r="BO32" s="169"/>
      <c r="BP32" s="169"/>
      <c r="BQ32" s="169"/>
      <c r="BR32" s="169"/>
      <c r="BS32" s="169"/>
      <c r="BT32" s="169"/>
      <c r="BU32" s="169"/>
      <c r="BV32" s="454"/>
      <c r="BW32" s="169"/>
      <c r="BX32" s="169"/>
      <c r="BY32" s="169"/>
      <c r="BZ32" s="169"/>
    </row>
    <row r="33" spans="1:78" ht="38.25" x14ac:dyDescent="0.25">
      <c r="A33" s="372" t="s">
        <v>10</v>
      </c>
      <c r="B33" s="373" t="s">
        <v>188</v>
      </c>
      <c r="C33" s="387" t="s">
        <v>189</v>
      </c>
      <c r="D33" s="385">
        <v>14</v>
      </c>
      <c r="E33" s="389" t="s">
        <v>137</v>
      </c>
      <c r="F33" s="390">
        <v>46039</v>
      </c>
      <c r="G33" s="392">
        <v>7500</v>
      </c>
      <c r="H33" s="374">
        <v>3</v>
      </c>
      <c r="I33" s="374">
        <v>90</v>
      </c>
      <c r="J33" s="374">
        <v>339039</v>
      </c>
      <c r="K33" s="374">
        <v>500</v>
      </c>
      <c r="L33" s="378" t="s">
        <v>15</v>
      </c>
      <c r="M33" s="378" t="s">
        <v>190</v>
      </c>
      <c r="BO33" s="452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</row>
    <row r="34" spans="1:78" ht="76.5" x14ac:dyDescent="0.25">
      <c r="A34" s="372" t="s">
        <v>10</v>
      </c>
      <c r="B34" s="373" t="s">
        <v>191</v>
      </c>
      <c r="C34" s="393" t="s">
        <v>32</v>
      </c>
      <c r="D34" s="385">
        <v>1</v>
      </c>
      <c r="E34" s="389" t="s">
        <v>137</v>
      </c>
      <c r="F34" s="390">
        <v>46072</v>
      </c>
      <c r="G34" s="392">
        <v>12000</v>
      </c>
      <c r="H34" s="374">
        <v>3</v>
      </c>
      <c r="I34" s="374">
        <v>90</v>
      </c>
      <c r="J34" s="374">
        <v>339039</v>
      </c>
      <c r="K34" s="374">
        <v>500</v>
      </c>
      <c r="L34" s="378" t="s">
        <v>15</v>
      </c>
      <c r="M34" s="373" t="s">
        <v>192</v>
      </c>
      <c r="BO34" s="169"/>
      <c r="BP34" s="453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</row>
    <row r="35" spans="1:78" ht="38.25" x14ac:dyDescent="0.25">
      <c r="A35" s="372" t="s">
        <v>10</v>
      </c>
      <c r="B35" s="373" t="s">
        <v>193</v>
      </c>
      <c r="C35" s="393" t="s">
        <v>32</v>
      </c>
      <c r="D35" s="385">
        <v>1</v>
      </c>
      <c r="E35" s="389" t="s">
        <v>137</v>
      </c>
      <c r="F35" s="390">
        <v>46191</v>
      </c>
      <c r="G35" s="392">
        <v>60000</v>
      </c>
      <c r="H35" s="374">
        <v>3</v>
      </c>
      <c r="I35" s="374">
        <v>90</v>
      </c>
      <c r="J35" s="374">
        <v>339033</v>
      </c>
      <c r="K35" s="374">
        <v>500</v>
      </c>
      <c r="L35" s="389" t="s">
        <v>19</v>
      </c>
      <c r="M35" s="373" t="s">
        <v>194</v>
      </c>
      <c r="BO35" s="169"/>
      <c r="BP35" s="169"/>
      <c r="BQ35" s="169"/>
      <c r="BR35" s="169"/>
      <c r="BS35" s="169"/>
      <c r="BT35" s="456"/>
      <c r="BU35" s="169"/>
      <c r="BV35" s="169"/>
      <c r="BW35" s="169"/>
      <c r="BX35" s="169"/>
      <c r="BY35" s="169"/>
      <c r="BZ35" s="169"/>
    </row>
    <row r="36" spans="1:78" ht="76.5" x14ac:dyDescent="0.25">
      <c r="A36" s="372" t="s">
        <v>10</v>
      </c>
      <c r="B36" s="373" t="s">
        <v>195</v>
      </c>
      <c r="C36" s="393" t="s">
        <v>196</v>
      </c>
      <c r="D36" s="394">
        <v>11000</v>
      </c>
      <c r="E36" s="389" t="s">
        <v>137</v>
      </c>
      <c r="F36" s="390">
        <v>46293</v>
      </c>
      <c r="G36" s="392">
        <v>80850</v>
      </c>
      <c r="H36" s="374">
        <v>3</v>
      </c>
      <c r="I36" s="374">
        <v>90</v>
      </c>
      <c r="J36" s="374">
        <v>339030</v>
      </c>
      <c r="K36" s="374">
        <v>500</v>
      </c>
      <c r="L36" s="378" t="s">
        <v>197</v>
      </c>
      <c r="M36" s="373" t="s">
        <v>198</v>
      </c>
      <c r="BO36" s="169"/>
      <c r="BP36" s="169"/>
      <c r="BQ36" s="169"/>
      <c r="BR36" s="169"/>
      <c r="BS36" s="169"/>
      <c r="BT36" s="169"/>
      <c r="BU36" s="169"/>
      <c r="BV36" s="169"/>
      <c r="BW36" s="459"/>
      <c r="BX36" s="169"/>
      <c r="BY36" s="169"/>
      <c r="BZ36" s="169"/>
    </row>
    <row r="37" spans="1:78" ht="38.25" x14ac:dyDescent="0.25">
      <c r="A37" s="372" t="s">
        <v>10</v>
      </c>
      <c r="B37" s="373" t="s">
        <v>199</v>
      </c>
      <c r="C37" s="393" t="s">
        <v>32</v>
      </c>
      <c r="D37" s="385">
        <v>195</v>
      </c>
      <c r="E37" s="389" t="s">
        <v>137</v>
      </c>
      <c r="F37" s="390">
        <v>46088</v>
      </c>
      <c r="G37" s="392">
        <v>30000</v>
      </c>
      <c r="H37" s="374">
        <v>3</v>
      </c>
      <c r="I37" s="374">
        <v>91</v>
      </c>
      <c r="J37" s="374">
        <v>339139</v>
      </c>
      <c r="K37" s="374">
        <v>500</v>
      </c>
      <c r="L37" s="378" t="s">
        <v>201</v>
      </c>
      <c r="M37" s="377" t="s">
        <v>202</v>
      </c>
      <c r="BO37" s="169"/>
      <c r="BP37" s="169"/>
      <c r="BQ37" s="82"/>
      <c r="BR37" s="169"/>
      <c r="BS37" s="169"/>
      <c r="BT37" s="169"/>
      <c r="BU37" s="169"/>
      <c r="BV37" s="169"/>
      <c r="BW37" s="169"/>
      <c r="BX37" s="169"/>
      <c r="BY37" s="169"/>
      <c r="BZ37" s="169"/>
    </row>
    <row r="38" spans="1:78" ht="25.5" x14ac:dyDescent="0.25">
      <c r="A38" s="372" t="s">
        <v>10</v>
      </c>
      <c r="B38" s="373" t="s">
        <v>203</v>
      </c>
      <c r="C38" s="392" t="s">
        <v>32</v>
      </c>
      <c r="D38" s="391">
        <v>1</v>
      </c>
      <c r="E38" s="378" t="s">
        <v>137</v>
      </c>
      <c r="F38" s="390">
        <v>46049</v>
      </c>
      <c r="G38" s="392">
        <v>18000</v>
      </c>
      <c r="H38" s="374">
        <v>3</v>
      </c>
      <c r="I38" s="374">
        <v>90</v>
      </c>
      <c r="J38" s="374">
        <v>339040</v>
      </c>
      <c r="K38" s="374">
        <v>500</v>
      </c>
      <c r="L38" s="378" t="s">
        <v>204</v>
      </c>
      <c r="M38" s="373" t="s">
        <v>205</v>
      </c>
      <c r="BO38" s="457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</row>
    <row r="39" spans="1:78" ht="25.5" x14ac:dyDescent="0.25">
      <c r="A39" s="372" t="s">
        <v>240</v>
      </c>
      <c r="B39" s="373" t="s">
        <v>207</v>
      </c>
      <c r="C39" s="395" t="s">
        <v>208</v>
      </c>
      <c r="D39" s="385">
        <v>4</v>
      </c>
      <c r="E39" s="378" t="s">
        <v>137</v>
      </c>
      <c r="F39" s="390">
        <v>46327</v>
      </c>
      <c r="G39" s="392">
        <v>630000</v>
      </c>
      <c r="H39" s="374">
        <v>3</v>
      </c>
      <c r="I39" s="374">
        <v>90</v>
      </c>
      <c r="J39" s="374">
        <v>339037</v>
      </c>
      <c r="K39" s="374">
        <v>500</v>
      </c>
      <c r="L39" s="378" t="s">
        <v>209</v>
      </c>
      <c r="M39" s="373" t="s">
        <v>210</v>
      </c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460"/>
      <c r="BZ39" s="169"/>
    </row>
    <row r="40" spans="1:78" ht="64.5" customHeight="1" x14ac:dyDescent="0.25">
      <c r="A40" s="372" t="s">
        <v>241</v>
      </c>
      <c r="B40" s="373" t="s">
        <v>212</v>
      </c>
      <c r="C40" s="387" t="s">
        <v>32</v>
      </c>
      <c r="D40" s="391">
        <v>1</v>
      </c>
      <c r="E40" s="378" t="s">
        <v>137</v>
      </c>
      <c r="F40" s="390">
        <v>46364</v>
      </c>
      <c r="G40" s="392">
        <v>330000</v>
      </c>
      <c r="H40" s="374">
        <v>3</v>
      </c>
      <c r="I40" s="374">
        <v>90</v>
      </c>
      <c r="J40" s="374">
        <v>339037</v>
      </c>
      <c r="K40" s="374">
        <v>500</v>
      </c>
      <c r="L40" s="378" t="s">
        <v>213</v>
      </c>
      <c r="M40" s="373" t="s">
        <v>214</v>
      </c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461"/>
    </row>
    <row r="41" spans="1:78" ht="32.25" customHeight="1" x14ac:dyDescent="0.25">
      <c r="A41" s="372" t="s">
        <v>10</v>
      </c>
      <c r="B41" s="373" t="s">
        <v>215</v>
      </c>
      <c r="C41" s="387" t="s">
        <v>32</v>
      </c>
      <c r="D41" s="391">
        <v>24</v>
      </c>
      <c r="E41" s="378" t="s">
        <v>137</v>
      </c>
      <c r="F41" s="390">
        <v>46209</v>
      </c>
      <c r="G41" s="376">
        <v>1000</v>
      </c>
      <c r="H41" s="374">
        <v>3</v>
      </c>
      <c r="I41" s="374">
        <v>90</v>
      </c>
      <c r="J41" s="374">
        <v>339039</v>
      </c>
      <c r="K41" s="374">
        <v>500</v>
      </c>
      <c r="L41" s="389" t="s">
        <v>216</v>
      </c>
      <c r="M41" s="373" t="s">
        <v>217</v>
      </c>
      <c r="BO41" s="169"/>
      <c r="BP41" s="169"/>
      <c r="BQ41" s="169"/>
      <c r="BR41" s="169"/>
      <c r="BS41" s="169"/>
      <c r="BT41" s="169"/>
      <c r="BU41" s="461"/>
      <c r="BV41" s="169"/>
      <c r="BW41" s="169"/>
      <c r="BX41" s="169"/>
      <c r="BY41" s="169"/>
      <c r="BZ41" s="169"/>
    </row>
    <row r="42" spans="1:78" ht="45.75" customHeight="1" x14ac:dyDescent="0.25">
      <c r="A42" s="372" t="s">
        <v>10</v>
      </c>
      <c r="B42" s="373" t="s">
        <v>218</v>
      </c>
      <c r="C42" s="387" t="s">
        <v>32</v>
      </c>
      <c r="D42" s="385">
        <v>1</v>
      </c>
      <c r="E42" s="378" t="s">
        <v>137</v>
      </c>
      <c r="F42" s="390">
        <v>46121</v>
      </c>
      <c r="G42" s="376">
        <v>200000</v>
      </c>
      <c r="H42" s="374">
        <v>3</v>
      </c>
      <c r="I42" s="374">
        <v>90</v>
      </c>
      <c r="J42" s="374">
        <v>339033</v>
      </c>
      <c r="K42" s="374">
        <v>500</v>
      </c>
      <c r="L42" s="389" t="s">
        <v>19</v>
      </c>
      <c r="M42" s="373" t="s">
        <v>219</v>
      </c>
      <c r="BO42" s="169"/>
      <c r="BP42" s="169"/>
      <c r="BQ42" s="169"/>
      <c r="BR42" s="461"/>
      <c r="BS42" s="169"/>
      <c r="BT42" s="169"/>
      <c r="BU42" s="169"/>
      <c r="BV42" s="169"/>
      <c r="BW42" s="169"/>
      <c r="BX42" s="169"/>
      <c r="BY42" s="169"/>
      <c r="BZ42" s="169"/>
    </row>
    <row r="43" spans="1:78" ht="102" x14ac:dyDescent="0.25">
      <c r="A43" s="372" t="s">
        <v>10</v>
      </c>
      <c r="B43" s="373" t="s">
        <v>220</v>
      </c>
      <c r="C43" s="387" t="s">
        <v>32</v>
      </c>
      <c r="D43" s="391">
        <v>1</v>
      </c>
      <c r="E43" s="378" t="s">
        <v>137</v>
      </c>
      <c r="F43" s="390">
        <v>45767</v>
      </c>
      <c r="G43" s="376">
        <v>7000</v>
      </c>
      <c r="H43" s="374">
        <v>3</v>
      </c>
      <c r="I43" s="374">
        <v>90</v>
      </c>
      <c r="J43" s="374">
        <v>339039</v>
      </c>
      <c r="K43" s="374">
        <v>500</v>
      </c>
      <c r="L43" s="389" t="s">
        <v>221</v>
      </c>
      <c r="M43" s="373" t="s">
        <v>222</v>
      </c>
      <c r="BO43" s="169"/>
      <c r="BP43" s="169"/>
      <c r="BQ43" s="169"/>
      <c r="BR43" s="461"/>
      <c r="BS43" s="169"/>
      <c r="BT43" s="169"/>
      <c r="BU43" s="169"/>
      <c r="BV43" s="169"/>
      <c r="BW43" s="169"/>
      <c r="BX43" s="169"/>
      <c r="BY43" s="169"/>
      <c r="BZ43" s="169"/>
    </row>
    <row r="44" spans="1:78" ht="39.75" customHeight="1" x14ac:dyDescent="0.25">
      <c r="A44" s="372" t="s">
        <v>10</v>
      </c>
      <c r="B44" s="373" t="s">
        <v>223</v>
      </c>
      <c r="C44" s="387" t="s">
        <v>32</v>
      </c>
      <c r="D44" s="391">
        <v>1</v>
      </c>
      <c r="E44" s="378" t="s">
        <v>137</v>
      </c>
      <c r="F44" s="390">
        <v>46254</v>
      </c>
      <c r="G44" s="376">
        <v>35300</v>
      </c>
      <c r="H44" s="374">
        <v>3</v>
      </c>
      <c r="I44" s="374">
        <v>90</v>
      </c>
      <c r="J44" s="374">
        <v>339033</v>
      </c>
      <c r="K44" s="374">
        <v>500</v>
      </c>
      <c r="L44" s="389" t="s">
        <v>86</v>
      </c>
      <c r="M44" s="373" t="s">
        <v>224</v>
      </c>
      <c r="BO44" s="169"/>
      <c r="BP44" s="169"/>
      <c r="BQ44" s="169"/>
      <c r="BR44" s="169"/>
      <c r="BS44" s="169"/>
      <c r="BT44" s="169"/>
      <c r="BU44" s="169"/>
      <c r="BV44" s="454"/>
      <c r="BW44" s="169"/>
      <c r="BX44" s="169"/>
      <c r="BY44" s="169"/>
      <c r="BZ44" s="169"/>
    </row>
    <row r="45" spans="1:78" ht="38.25" x14ac:dyDescent="0.25">
      <c r="A45" s="372" t="s">
        <v>239</v>
      </c>
      <c r="B45" s="373" t="s">
        <v>225</v>
      </c>
      <c r="C45" s="387" t="s">
        <v>189</v>
      </c>
      <c r="D45" s="391">
        <v>1</v>
      </c>
      <c r="E45" s="381" t="s">
        <v>137</v>
      </c>
      <c r="F45" s="390">
        <v>46365</v>
      </c>
      <c r="G45" s="396">
        <v>125</v>
      </c>
      <c r="H45" s="374">
        <v>3</v>
      </c>
      <c r="I45" s="374">
        <v>90</v>
      </c>
      <c r="J45" s="374">
        <v>339039</v>
      </c>
      <c r="K45" s="374">
        <v>500</v>
      </c>
      <c r="L45" s="373" t="s">
        <v>226</v>
      </c>
      <c r="M45" s="373" t="s">
        <v>227</v>
      </c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461"/>
    </row>
    <row r="46" spans="1:78" ht="38.25" x14ac:dyDescent="0.25">
      <c r="A46" s="372" t="s">
        <v>239</v>
      </c>
      <c r="B46" s="373" t="s">
        <v>225</v>
      </c>
      <c r="C46" s="387" t="s">
        <v>189</v>
      </c>
      <c r="D46" s="391">
        <v>1</v>
      </c>
      <c r="E46" s="381" t="s">
        <v>137</v>
      </c>
      <c r="F46" s="390">
        <v>46369</v>
      </c>
      <c r="G46" s="396">
        <v>315</v>
      </c>
      <c r="H46" s="374">
        <v>3</v>
      </c>
      <c r="I46" s="374">
        <v>90</v>
      </c>
      <c r="J46" s="374">
        <v>339039</v>
      </c>
      <c r="K46" s="374">
        <v>500</v>
      </c>
      <c r="L46" s="373" t="s">
        <v>226</v>
      </c>
      <c r="M46" s="373" t="s">
        <v>227</v>
      </c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461"/>
    </row>
    <row r="47" spans="1:78" ht="140.25" x14ac:dyDescent="0.25">
      <c r="A47" s="372" t="s">
        <v>10</v>
      </c>
      <c r="B47" s="373" t="s">
        <v>228</v>
      </c>
      <c r="C47" s="397" t="s">
        <v>229</v>
      </c>
      <c r="D47" s="367">
        <v>42000</v>
      </c>
      <c r="E47" s="373" t="s">
        <v>137</v>
      </c>
      <c r="F47" s="390">
        <v>46055</v>
      </c>
      <c r="G47" s="376">
        <v>25000</v>
      </c>
      <c r="H47" s="374">
        <v>3</v>
      </c>
      <c r="I47" s="374">
        <v>90</v>
      </c>
      <c r="J47" s="374">
        <v>339040</v>
      </c>
      <c r="K47" s="374">
        <v>500</v>
      </c>
      <c r="L47" s="389" t="s">
        <v>204</v>
      </c>
      <c r="M47" s="373" t="s">
        <v>230</v>
      </c>
      <c r="BO47" s="169"/>
      <c r="BP47" s="453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</row>
    <row r="48" spans="1:78" ht="51" x14ac:dyDescent="0.25">
      <c r="A48" s="372" t="s">
        <v>10</v>
      </c>
      <c r="B48" s="373" t="s">
        <v>231</v>
      </c>
      <c r="C48" s="397" t="s">
        <v>232</v>
      </c>
      <c r="D48" s="398">
        <v>4</v>
      </c>
      <c r="E48" s="373" t="s">
        <v>137</v>
      </c>
      <c r="F48" s="390">
        <v>46063</v>
      </c>
      <c r="G48" s="376">
        <v>270000</v>
      </c>
      <c r="H48" s="374">
        <v>3</v>
      </c>
      <c r="I48" s="374">
        <v>90</v>
      </c>
      <c r="J48" s="374">
        <v>339037</v>
      </c>
      <c r="K48" s="374">
        <v>500</v>
      </c>
      <c r="L48" s="389" t="s">
        <v>19</v>
      </c>
      <c r="M48" s="373" t="s">
        <v>233</v>
      </c>
      <c r="BO48" s="169"/>
      <c r="BP48" s="453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</row>
    <row r="49" spans="1:78" ht="63.75" x14ac:dyDescent="0.25">
      <c r="A49" s="364" t="s">
        <v>238</v>
      </c>
      <c r="B49" s="365" t="s">
        <v>301</v>
      </c>
      <c r="C49" s="384" t="s">
        <v>32</v>
      </c>
      <c r="D49" s="374">
        <v>1</v>
      </c>
      <c r="E49" s="389" t="s">
        <v>69</v>
      </c>
      <c r="F49" s="390">
        <v>46023</v>
      </c>
      <c r="G49" s="376">
        <v>15000</v>
      </c>
      <c r="H49" s="374">
        <v>3</v>
      </c>
      <c r="I49" s="374">
        <v>90</v>
      </c>
      <c r="J49" s="374">
        <v>339039</v>
      </c>
      <c r="K49" s="374">
        <v>500</v>
      </c>
      <c r="L49" s="386" t="s">
        <v>235</v>
      </c>
      <c r="M49" s="365" t="s">
        <v>236</v>
      </c>
      <c r="BO49" s="457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</row>
    <row r="50" spans="1:78" ht="90" customHeight="1" x14ac:dyDescent="0.25">
      <c r="A50" s="365" t="s">
        <v>95</v>
      </c>
      <c r="B50" s="399" t="s">
        <v>96</v>
      </c>
      <c r="C50" s="365" t="s">
        <v>97</v>
      </c>
      <c r="D50" s="365">
        <v>1</v>
      </c>
      <c r="E50" s="400" t="s">
        <v>243</v>
      </c>
      <c r="F50" s="405" t="s">
        <v>242</v>
      </c>
      <c r="G50" s="402">
        <v>508420</v>
      </c>
      <c r="H50" s="365">
        <v>3</v>
      </c>
      <c r="I50" s="365">
        <v>90</v>
      </c>
      <c r="J50" s="365">
        <v>339039</v>
      </c>
      <c r="K50" s="365">
        <v>500</v>
      </c>
      <c r="L50" s="365" t="s">
        <v>177</v>
      </c>
      <c r="M50" s="399" t="s">
        <v>100</v>
      </c>
      <c r="BO50" s="169"/>
      <c r="BP50" s="169"/>
      <c r="BQ50" s="169"/>
      <c r="BR50" s="461"/>
      <c r="BS50" s="169"/>
      <c r="BT50" s="169"/>
      <c r="BU50" s="169"/>
      <c r="BV50" s="169"/>
      <c r="BW50" s="169"/>
      <c r="BX50" s="169"/>
      <c r="BY50" s="169"/>
      <c r="BZ50" s="169"/>
    </row>
    <row r="51" spans="1:78" ht="71.25" customHeight="1" x14ac:dyDescent="0.25">
      <c r="A51" s="365" t="s">
        <v>95</v>
      </c>
      <c r="B51" s="399" t="s">
        <v>101</v>
      </c>
      <c r="C51" s="365" t="s">
        <v>97</v>
      </c>
      <c r="D51" s="403">
        <v>1</v>
      </c>
      <c r="E51" s="400" t="s">
        <v>69</v>
      </c>
      <c r="F51" s="405" t="s">
        <v>244</v>
      </c>
      <c r="G51" s="402">
        <v>600000</v>
      </c>
      <c r="H51" s="365">
        <v>3</v>
      </c>
      <c r="I51" s="365">
        <v>90</v>
      </c>
      <c r="J51" s="365">
        <v>339039</v>
      </c>
      <c r="K51" s="365">
        <v>500</v>
      </c>
      <c r="L51" s="365" t="s">
        <v>177</v>
      </c>
      <c r="M51" s="399" t="s">
        <v>100</v>
      </c>
      <c r="BO51" s="169"/>
      <c r="BP51" s="169"/>
      <c r="BQ51" s="169"/>
      <c r="BR51" s="169"/>
      <c r="BS51" s="169"/>
      <c r="BT51" s="456"/>
      <c r="BU51" s="169"/>
      <c r="BV51" s="169"/>
      <c r="BW51" s="169"/>
      <c r="BX51" s="169"/>
      <c r="BY51" s="169"/>
      <c r="BZ51" s="169"/>
    </row>
    <row r="52" spans="1:78" ht="102" x14ac:dyDescent="0.25">
      <c r="A52" s="365" t="s">
        <v>95</v>
      </c>
      <c r="B52" s="399" t="s">
        <v>102</v>
      </c>
      <c r="C52" s="365" t="s">
        <v>97</v>
      </c>
      <c r="D52" s="403">
        <v>1</v>
      </c>
      <c r="E52" s="404" t="s">
        <v>69</v>
      </c>
      <c r="F52" s="405" t="s">
        <v>245</v>
      </c>
      <c r="G52" s="402">
        <v>150000</v>
      </c>
      <c r="H52" s="365">
        <v>3</v>
      </c>
      <c r="I52" s="365">
        <v>90</v>
      </c>
      <c r="J52" s="365">
        <v>339039</v>
      </c>
      <c r="K52" s="365">
        <v>500</v>
      </c>
      <c r="L52" s="365" t="s">
        <v>177</v>
      </c>
      <c r="M52" s="399" t="s">
        <v>100</v>
      </c>
      <c r="BO52" s="169"/>
      <c r="BP52" s="169"/>
      <c r="BQ52" s="169"/>
      <c r="BR52" s="169"/>
      <c r="BS52" s="169"/>
      <c r="BT52" s="169"/>
      <c r="BU52" s="461"/>
      <c r="BV52" s="169"/>
      <c r="BW52" s="169"/>
      <c r="BX52" s="169"/>
      <c r="BY52" s="169"/>
      <c r="BZ52" s="169"/>
    </row>
    <row r="53" spans="1:78" ht="102" x14ac:dyDescent="0.25">
      <c r="A53" s="365" t="s">
        <v>95</v>
      </c>
      <c r="B53" s="399" t="s">
        <v>103</v>
      </c>
      <c r="C53" s="365" t="s">
        <v>97</v>
      </c>
      <c r="D53" s="403">
        <v>1</v>
      </c>
      <c r="E53" s="400" t="s">
        <v>356</v>
      </c>
      <c r="F53" s="405">
        <v>46023</v>
      </c>
      <c r="G53" s="402">
        <v>46235</v>
      </c>
      <c r="H53" s="365">
        <v>3</v>
      </c>
      <c r="I53" s="365">
        <v>90</v>
      </c>
      <c r="J53" s="365">
        <v>339039</v>
      </c>
      <c r="K53" s="365">
        <v>500</v>
      </c>
      <c r="L53" s="365" t="s">
        <v>177</v>
      </c>
      <c r="M53" s="399" t="s">
        <v>100</v>
      </c>
      <c r="BO53" s="457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</row>
    <row r="54" spans="1:78" ht="102" x14ac:dyDescent="0.25">
      <c r="A54" s="365" t="s">
        <v>95</v>
      </c>
      <c r="B54" s="399" t="s">
        <v>104</v>
      </c>
      <c r="C54" s="365" t="s">
        <v>97</v>
      </c>
      <c r="D54" s="403">
        <v>1</v>
      </c>
      <c r="E54" s="405" t="s">
        <v>356</v>
      </c>
      <c r="F54" s="405">
        <v>46266</v>
      </c>
      <c r="G54" s="402">
        <v>450000</v>
      </c>
      <c r="H54" s="365">
        <v>3</v>
      </c>
      <c r="I54" s="365">
        <v>90</v>
      </c>
      <c r="J54" s="365">
        <v>339039</v>
      </c>
      <c r="K54" s="365">
        <v>500</v>
      </c>
      <c r="L54" s="365" t="s">
        <v>177</v>
      </c>
      <c r="M54" s="399" t="s">
        <v>100</v>
      </c>
      <c r="BO54" s="169"/>
      <c r="BP54" s="169"/>
      <c r="BQ54" s="169"/>
      <c r="BR54" s="169"/>
      <c r="BS54" s="169"/>
      <c r="BT54" s="169"/>
      <c r="BU54" s="169"/>
      <c r="BV54" s="169"/>
      <c r="BW54" s="459"/>
      <c r="BX54" s="169"/>
      <c r="BY54" s="169"/>
      <c r="BZ54" s="169"/>
    </row>
    <row r="55" spans="1:78" ht="102" x14ac:dyDescent="0.25">
      <c r="A55" s="365" t="s">
        <v>95</v>
      </c>
      <c r="B55" s="399" t="s">
        <v>105</v>
      </c>
      <c r="C55" s="365" t="s">
        <v>97</v>
      </c>
      <c r="D55" s="403">
        <v>1</v>
      </c>
      <c r="E55" s="405" t="s">
        <v>356</v>
      </c>
      <c r="F55" s="405">
        <v>46327</v>
      </c>
      <c r="G55" s="402">
        <v>300000</v>
      </c>
      <c r="H55" s="365">
        <v>3</v>
      </c>
      <c r="I55" s="365">
        <v>90</v>
      </c>
      <c r="J55" s="365">
        <v>339039</v>
      </c>
      <c r="K55" s="365">
        <v>500</v>
      </c>
      <c r="L55" s="365" t="s">
        <v>177</v>
      </c>
      <c r="M55" s="399" t="s">
        <v>100</v>
      </c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462"/>
      <c r="BZ55" s="169"/>
    </row>
    <row r="56" spans="1:78" ht="123.75" customHeight="1" x14ac:dyDescent="0.25">
      <c r="A56" s="365" t="s">
        <v>95</v>
      </c>
      <c r="B56" s="399" t="s">
        <v>106</v>
      </c>
      <c r="C56" s="365" t="s">
        <v>97</v>
      </c>
      <c r="D56" s="365">
        <v>1</v>
      </c>
      <c r="E56" s="405" t="s">
        <v>92</v>
      </c>
      <c r="F56" s="405">
        <v>46023</v>
      </c>
      <c r="G56" s="402">
        <v>1500000</v>
      </c>
      <c r="H56" s="365">
        <v>3</v>
      </c>
      <c r="I56" s="365">
        <v>90</v>
      </c>
      <c r="J56" s="365">
        <v>339039</v>
      </c>
      <c r="K56" s="365">
        <v>500</v>
      </c>
      <c r="L56" s="365" t="s">
        <v>177</v>
      </c>
      <c r="M56" s="399" t="s">
        <v>107</v>
      </c>
      <c r="BO56" s="457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</row>
    <row r="57" spans="1:78" ht="72.75" customHeight="1" x14ac:dyDescent="0.25">
      <c r="A57" s="365" t="s">
        <v>95</v>
      </c>
      <c r="B57" s="399" t="s">
        <v>108</v>
      </c>
      <c r="C57" s="365" t="s">
        <v>97</v>
      </c>
      <c r="D57" s="406">
        <v>50000</v>
      </c>
      <c r="E57" s="405" t="s">
        <v>356</v>
      </c>
      <c r="F57" s="405">
        <v>46113</v>
      </c>
      <c r="G57" s="402">
        <v>1000000</v>
      </c>
      <c r="H57" s="365">
        <v>3</v>
      </c>
      <c r="I57" s="365">
        <v>90</v>
      </c>
      <c r="J57" s="365">
        <v>339032</v>
      </c>
      <c r="K57" s="365">
        <v>500</v>
      </c>
      <c r="L57" s="365" t="s">
        <v>177</v>
      </c>
      <c r="M57" s="399" t="s">
        <v>110</v>
      </c>
      <c r="BO57" s="169"/>
      <c r="BP57" s="169"/>
      <c r="BQ57" s="169"/>
      <c r="BR57" s="461"/>
      <c r="BS57" s="169"/>
      <c r="BT57" s="169"/>
      <c r="BU57" s="169"/>
      <c r="BV57" s="169"/>
      <c r="BW57" s="169"/>
      <c r="BX57" s="169"/>
      <c r="BY57" s="169"/>
      <c r="BZ57" s="169"/>
    </row>
    <row r="58" spans="1:78" ht="76.5" x14ac:dyDescent="0.25">
      <c r="A58" s="365" t="s">
        <v>95</v>
      </c>
      <c r="B58" s="399" t="s">
        <v>111</v>
      </c>
      <c r="C58" s="365" t="s">
        <v>97</v>
      </c>
      <c r="D58" s="365">
        <v>1</v>
      </c>
      <c r="E58" s="405" t="s">
        <v>356</v>
      </c>
      <c r="F58" s="405">
        <v>46113</v>
      </c>
      <c r="G58" s="402">
        <v>500000</v>
      </c>
      <c r="H58" s="365">
        <v>3</v>
      </c>
      <c r="I58" s="365">
        <v>90</v>
      </c>
      <c r="J58" s="365">
        <v>339032</v>
      </c>
      <c r="K58" s="365">
        <v>500</v>
      </c>
      <c r="L58" s="365" t="s">
        <v>138</v>
      </c>
      <c r="M58" s="399" t="s">
        <v>112</v>
      </c>
      <c r="BO58" s="169"/>
      <c r="BP58" s="169"/>
      <c r="BQ58" s="169"/>
      <c r="BR58" s="461"/>
      <c r="BS58" s="169"/>
      <c r="BT58" s="169"/>
      <c r="BU58" s="169"/>
      <c r="BV58" s="169"/>
      <c r="BW58" s="169"/>
      <c r="BX58" s="169"/>
      <c r="BY58" s="169"/>
      <c r="BZ58" s="169"/>
    </row>
    <row r="59" spans="1:78" ht="31.5" customHeight="1" x14ac:dyDescent="0.25">
      <c r="A59" s="432" t="s">
        <v>120</v>
      </c>
      <c r="B59" s="432" t="s">
        <v>121</v>
      </c>
      <c r="C59" s="432" t="s">
        <v>43</v>
      </c>
      <c r="D59" s="433">
        <v>1</v>
      </c>
      <c r="E59" s="434" t="s">
        <v>356</v>
      </c>
      <c r="F59" s="435">
        <v>46143</v>
      </c>
      <c r="G59" s="434">
        <v>50000</v>
      </c>
      <c r="H59" s="432">
        <v>3</v>
      </c>
      <c r="I59" s="432">
        <v>90</v>
      </c>
      <c r="J59" s="436">
        <v>339047</v>
      </c>
      <c r="K59" s="437">
        <v>759</v>
      </c>
      <c r="L59" s="437" t="s">
        <v>123</v>
      </c>
      <c r="M59" s="437" t="s">
        <v>124</v>
      </c>
      <c r="BO59" s="169"/>
      <c r="BP59" s="169"/>
      <c r="BQ59" s="169"/>
      <c r="BR59" s="169"/>
      <c r="BS59" s="458"/>
      <c r="BT59" s="169"/>
      <c r="BU59" s="169"/>
      <c r="BV59" s="169"/>
      <c r="BW59" s="169"/>
      <c r="BX59" s="169"/>
      <c r="BY59" s="169"/>
      <c r="BZ59" s="169"/>
    </row>
    <row r="60" spans="1:78" ht="25.5" x14ac:dyDescent="0.25">
      <c r="A60" s="299" t="s">
        <v>120</v>
      </c>
      <c r="B60" s="299" t="s">
        <v>125</v>
      </c>
      <c r="C60" s="299" t="s">
        <v>43</v>
      </c>
      <c r="D60" s="420">
        <v>1</v>
      </c>
      <c r="E60" s="421" t="s">
        <v>356</v>
      </c>
      <c r="F60" s="422">
        <v>46023</v>
      </c>
      <c r="G60" s="421">
        <v>3000</v>
      </c>
      <c r="H60" s="299">
        <v>3</v>
      </c>
      <c r="I60" s="299">
        <v>90</v>
      </c>
      <c r="J60" s="299">
        <v>339039</v>
      </c>
      <c r="K60" s="299">
        <v>500</v>
      </c>
      <c r="L60" s="299" t="s">
        <v>127</v>
      </c>
      <c r="M60" s="299" t="s">
        <v>124</v>
      </c>
      <c r="BO60" s="457"/>
      <c r="BP60" s="169"/>
      <c r="BQ60" s="169"/>
      <c r="BR60" s="169"/>
      <c r="BS60" s="169"/>
      <c r="BT60" s="169"/>
      <c r="BU60" s="169"/>
      <c r="BV60" s="169"/>
      <c r="BW60" s="169"/>
      <c r="BX60" s="169"/>
      <c r="BY60" s="169"/>
      <c r="BZ60" s="169"/>
    </row>
    <row r="61" spans="1:78" ht="25.5" x14ac:dyDescent="0.25">
      <c r="A61" s="432" t="s">
        <v>120</v>
      </c>
      <c r="B61" s="432" t="s">
        <v>128</v>
      </c>
      <c r="C61" s="432" t="s">
        <v>43</v>
      </c>
      <c r="D61" s="433">
        <v>1</v>
      </c>
      <c r="E61" s="434" t="s">
        <v>356</v>
      </c>
      <c r="F61" s="435">
        <v>46023</v>
      </c>
      <c r="G61" s="434">
        <v>600000</v>
      </c>
      <c r="H61" s="432">
        <v>3</v>
      </c>
      <c r="I61" s="432">
        <v>90</v>
      </c>
      <c r="J61" s="436">
        <v>339039</v>
      </c>
      <c r="K61" s="437">
        <v>759</v>
      </c>
      <c r="L61" s="437" t="s">
        <v>127</v>
      </c>
      <c r="M61" s="437" t="s">
        <v>124</v>
      </c>
      <c r="BO61" s="457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</row>
    <row r="62" spans="1:78" ht="51" x14ac:dyDescent="0.25">
      <c r="A62" s="299" t="s">
        <v>120</v>
      </c>
      <c r="B62" s="299" t="s">
        <v>283</v>
      </c>
      <c r="C62" s="299" t="s">
        <v>43</v>
      </c>
      <c r="D62" s="299">
        <v>1</v>
      </c>
      <c r="E62" s="421" t="s">
        <v>133</v>
      </c>
      <c r="F62" s="422">
        <v>45931</v>
      </c>
      <c r="G62" s="421">
        <v>350000</v>
      </c>
      <c r="H62" s="299">
        <v>3</v>
      </c>
      <c r="I62" s="299">
        <v>90</v>
      </c>
      <c r="J62" s="299">
        <v>339039</v>
      </c>
      <c r="K62" s="299">
        <v>500</v>
      </c>
      <c r="L62" s="299" t="s">
        <v>130</v>
      </c>
      <c r="M62" s="299" t="s">
        <v>131</v>
      </c>
      <c r="BO62" s="169"/>
      <c r="BP62" s="169"/>
      <c r="BQ62" s="169"/>
      <c r="BR62" s="169"/>
      <c r="BS62" s="169"/>
      <c r="BT62" s="169"/>
      <c r="BU62" s="169"/>
      <c r="BV62" s="169"/>
      <c r="BW62" s="169"/>
      <c r="BX62" s="456"/>
      <c r="BY62" s="169"/>
      <c r="BZ62" s="169"/>
    </row>
    <row r="63" spans="1:78" ht="38.25" x14ac:dyDescent="0.25">
      <c r="A63" s="299" t="s">
        <v>120</v>
      </c>
      <c r="B63" s="299" t="s">
        <v>284</v>
      </c>
      <c r="C63" s="299" t="s">
        <v>43</v>
      </c>
      <c r="D63" s="299">
        <v>1</v>
      </c>
      <c r="E63" s="421" t="s">
        <v>133</v>
      </c>
      <c r="F63" s="422">
        <v>45870</v>
      </c>
      <c r="G63" s="421">
        <v>300000</v>
      </c>
      <c r="H63" s="299">
        <v>3</v>
      </c>
      <c r="I63" s="299">
        <v>90</v>
      </c>
      <c r="J63" s="299">
        <v>339039</v>
      </c>
      <c r="K63" s="299">
        <v>500</v>
      </c>
      <c r="L63" s="299" t="s">
        <v>130</v>
      </c>
      <c r="M63" s="299" t="s">
        <v>134</v>
      </c>
      <c r="BO63" s="169"/>
      <c r="BP63" s="169"/>
      <c r="BQ63" s="169"/>
      <c r="BR63" s="169"/>
      <c r="BS63" s="169"/>
      <c r="BT63" s="169"/>
      <c r="BU63" s="169"/>
      <c r="BV63" s="454"/>
      <c r="BW63" s="169"/>
      <c r="BX63" s="169"/>
      <c r="BY63" s="169"/>
      <c r="BZ63" s="169"/>
    </row>
    <row r="64" spans="1:78" ht="61.5" customHeight="1" x14ac:dyDescent="0.25">
      <c r="A64" s="372" t="s">
        <v>247</v>
      </c>
      <c r="B64" s="377" t="s">
        <v>251</v>
      </c>
      <c r="C64" s="374" t="s">
        <v>32</v>
      </c>
      <c r="D64" s="377">
        <v>1</v>
      </c>
      <c r="E64" s="374" t="s">
        <v>249</v>
      </c>
      <c r="F64" s="375">
        <v>46054</v>
      </c>
      <c r="G64" s="407">
        <v>36000</v>
      </c>
      <c r="H64" s="374">
        <v>3</v>
      </c>
      <c r="I64" s="374">
        <v>90</v>
      </c>
      <c r="J64" s="374">
        <v>339039</v>
      </c>
      <c r="K64" s="374">
        <v>500</v>
      </c>
      <c r="L64" s="377" t="s">
        <v>177</v>
      </c>
      <c r="M64" s="377" t="s">
        <v>253</v>
      </c>
      <c r="BO64" s="169"/>
      <c r="BP64" s="453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</row>
    <row r="65" spans="1:78" ht="81.75" customHeight="1" x14ac:dyDescent="0.25">
      <c r="A65" s="372" t="s">
        <v>247</v>
      </c>
      <c r="B65" s="377" t="s">
        <v>254</v>
      </c>
      <c r="C65" s="374" t="s">
        <v>32</v>
      </c>
      <c r="D65" s="374">
        <v>1</v>
      </c>
      <c r="E65" s="374" t="s">
        <v>249</v>
      </c>
      <c r="F65" s="375">
        <v>46054</v>
      </c>
      <c r="G65" s="408">
        <v>24000</v>
      </c>
      <c r="H65" s="374">
        <v>3</v>
      </c>
      <c r="I65" s="374">
        <v>90</v>
      </c>
      <c r="J65" s="374">
        <v>339039</v>
      </c>
      <c r="K65" s="374">
        <v>500</v>
      </c>
      <c r="L65" s="377" t="s">
        <v>177</v>
      </c>
      <c r="M65" s="377" t="s">
        <v>255</v>
      </c>
      <c r="BO65" s="169"/>
      <c r="BP65" s="453"/>
      <c r="BQ65" s="169"/>
      <c r="BR65" s="169"/>
      <c r="BS65" s="169"/>
      <c r="BT65" s="169"/>
      <c r="BU65" s="169"/>
      <c r="BV65" s="169"/>
      <c r="BW65" s="169"/>
      <c r="BX65" s="169"/>
      <c r="BY65" s="169"/>
      <c r="BZ65" s="169"/>
    </row>
    <row r="66" spans="1:78" ht="56.25" customHeight="1" x14ac:dyDescent="0.25">
      <c r="A66" s="372" t="s">
        <v>247</v>
      </c>
      <c r="B66" s="377" t="s">
        <v>256</v>
      </c>
      <c r="C66" s="374" t="s">
        <v>32</v>
      </c>
      <c r="D66" s="374">
        <v>1</v>
      </c>
      <c r="E66" s="374" t="s">
        <v>249</v>
      </c>
      <c r="F66" s="375">
        <v>46023</v>
      </c>
      <c r="G66" s="408">
        <v>42000</v>
      </c>
      <c r="H66" s="374">
        <v>3</v>
      </c>
      <c r="I66" s="374">
        <v>90</v>
      </c>
      <c r="J66" s="374">
        <v>339033</v>
      </c>
      <c r="K66" s="374">
        <v>500</v>
      </c>
      <c r="L66" s="377" t="s">
        <v>177</v>
      </c>
      <c r="M66" s="377" t="s">
        <v>257</v>
      </c>
      <c r="BO66" s="457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</row>
    <row r="67" spans="1:78" ht="54.75" customHeight="1" x14ac:dyDescent="0.25">
      <c r="A67" s="372" t="s">
        <v>247</v>
      </c>
      <c r="B67" s="377" t="s">
        <v>258</v>
      </c>
      <c r="C67" s="374" t="s">
        <v>32</v>
      </c>
      <c r="D67" s="374">
        <v>1</v>
      </c>
      <c r="E67" s="374" t="s">
        <v>249</v>
      </c>
      <c r="F67" s="375">
        <v>46204</v>
      </c>
      <c r="G67" s="408">
        <v>1000000</v>
      </c>
      <c r="H67" s="374">
        <v>4</v>
      </c>
      <c r="I67" s="374">
        <v>90</v>
      </c>
      <c r="J67" s="374">
        <v>449051</v>
      </c>
      <c r="K67" s="374">
        <v>704</v>
      </c>
      <c r="L67" s="377" t="s">
        <v>177</v>
      </c>
      <c r="M67" s="377" t="s">
        <v>260</v>
      </c>
      <c r="BO67" s="169"/>
      <c r="BP67" s="169"/>
      <c r="BQ67" s="169"/>
      <c r="BR67" s="169"/>
      <c r="BS67" s="169"/>
      <c r="BT67" s="169"/>
      <c r="BU67" s="461"/>
      <c r="BV67" s="169"/>
      <c r="BW67" s="169"/>
      <c r="BX67" s="169"/>
      <c r="BY67" s="169"/>
      <c r="BZ67" s="169"/>
    </row>
    <row r="68" spans="1:78" ht="52.5" customHeight="1" x14ac:dyDescent="0.25">
      <c r="A68" s="372" t="s">
        <v>247</v>
      </c>
      <c r="B68" s="377" t="s">
        <v>261</v>
      </c>
      <c r="C68" s="374" t="s">
        <v>32</v>
      </c>
      <c r="D68" s="374">
        <v>1</v>
      </c>
      <c r="E68" s="374" t="s">
        <v>249</v>
      </c>
      <c r="F68" s="375">
        <v>46143</v>
      </c>
      <c r="G68" s="408">
        <v>30000</v>
      </c>
      <c r="H68" s="374">
        <v>3</v>
      </c>
      <c r="I68" s="374">
        <v>90</v>
      </c>
      <c r="J68" s="374">
        <v>339039</v>
      </c>
      <c r="K68" s="374">
        <v>500</v>
      </c>
      <c r="L68" s="377" t="s">
        <v>177</v>
      </c>
      <c r="M68" s="365" t="s">
        <v>262</v>
      </c>
      <c r="BO68" s="169"/>
      <c r="BP68" s="169"/>
      <c r="BQ68" s="169"/>
      <c r="BR68" s="169"/>
      <c r="BS68" s="458"/>
      <c r="BT68" s="169"/>
      <c r="BU68" s="169"/>
      <c r="BV68" s="169"/>
      <c r="BW68" s="169"/>
      <c r="BX68" s="169"/>
      <c r="BY68" s="169"/>
      <c r="BZ68" s="169"/>
    </row>
    <row r="69" spans="1:78" ht="42" customHeight="1" x14ac:dyDescent="0.25">
      <c r="A69" s="372" t="s">
        <v>247</v>
      </c>
      <c r="B69" s="377" t="s">
        <v>263</v>
      </c>
      <c r="C69" s="374" t="s">
        <v>32</v>
      </c>
      <c r="D69" s="374">
        <v>2</v>
      </c>
      <c r="E69" s="374" t="s">
        <v>249</v>
      </c>
      <c r="F69" s="375">
        <v>46143</v>
      </c>
      <c r="G69" s="408">
        <v>10000</v>
      </c>
      <c r="H69" s="377">
        <v>4</v>
      </c>
      <c r="I69" s="374">
        <v>90</v>
      </c>
      <c r="J69" s="374">
        <v>449039</v>
      </c>
      <c r="K69" s="374">
        <v>704</v>
      </c>
      <c r="L69" s="377" t="s">
        <v>177</v>
      </c>
      <c r="M69" s="365" t="s">
        <v>262</v>
      </c>
      <c r="BO69" s="169"/>
      <c r="BP69" s="169"/>
      <c r="BQ69" s="169"/>
      <c r="BR69" s="169"/>
      <c r="BS69" s="458"/>
      <c r="BT69" s="169"/>
      <c r="BU69" s="169"/>
      <c r="BV69" s="169"/>
      <c r="BW69" s="169"/>
      <c r="BX69" s="169"/>
      <c r="BY69" s="169"/>
      <c r="BZ69" s="169"/>
    </row>
    <row r="70" spans="1:78" ht="88.5" customHeight="1" x14ac:dyDescent="0.25">
      <c r="A70" s="372" t="s">
        <v>247</v>
      </c>
      <c r="B70" s="377" t="s">
        <v>265</v>
      </c>
      <c r="C70" s="374" t="s">
        <v>32</v>
      </c>
      <c r="D70" s="374">
        <v>1</v>
      </c>
      <c r="E70" s="374" t="s">
        <v>266</v>
      </c>
      <c r="F70" s="375">
        <v>46143</v>
      </c>
      <c r="G70" s="408">
        <v>1103200</v>
      </c>
      <c r="H70" s="374">
        <v>4</v>
      </c>
      <c r="I70" s="374">
        <v>90</v>
      </c>
      <c r="J70" s="374">
        <v>449039</v>
      </c>
      <c r="K70" s="374">
        <v>704</v>
      </c>
      <c r="L70" s="377" t="s">
        <v>177</v>
      </c>
      <c r="M70" s="377" t="s">
        <v>268</v>
      </c>
      <c r="BO70" s="169"/>
      <c r="BP70" s="169"/>
      <c r="BQ70" s="169"/>
      <c r="BR70" s="169"/>
      <c r="BS70" s="458"/>
      <c r="BT70" s="169"/>
      <c r="BU70" s="169"/>
      <c r="BV70" s="169"/>
      <c r="BW70" s="169"/>
      <c r="BX70" s="169"/>
      <c r="BY70" s="169"/>
      <c r="BZ70" s="169"/>
    </row>
    <row r="71" spans="1:78" ht="69.75" customHeight="1" x14ac:dyDescent="0.25">
      <c r="A71" s="372" t="s">
        <v>247</v>
      </c>
      <c r="B71" s="377" t="s">
        <v>269</v>
      </c>
      <c r="C71" s="374" t="s">
        <v>32</v>
      </c>
      <c r="D71" s="374">
        <v>1</v>
      </c>
      <c r="E71" s="374" t="s">
        <v>266</v>
      </c>
      <c r="F71" s="375">
        <v>46113</v>
      </c>
      <c r="G71" s="408">
        <v>229209.32</v>
      </c>
      <c r="H71" s="374">
        <v>4</v>
      </c>
      <c r="I71" s="374">
        <v>90</v>
      </c>
      <c r="J71" s="374">
        <v>449049</v>
      </c>
      <c r="K71" s="374">
        <v>704</v>
      </c>
      <c r="L71" s="377" t="s">
        <v>177</v>
      </c>
      <c r="M71" s="377" t="s">
        <v>268</v>
      </c>
      <c r="BO71" s="169"/>
      <c r="BP71" s="169"/>
      <c r="BQ71" s="169"/>
      <c r="BR71" s="461"/>
      <c r="BS71" s="169"/>
      <c r="BT71" s="169"/>
      <c r="BU71" s="169"/>
      <c r="BV71" s="169"/>
      <c r="BW71" s="169"/>
      <c r="BX71" s="169"/>
      <c r="BY71" s="169"/>
      <c r="BZ71" s="169"/>
    </row>
    <row r="72" spans="1:78" ht="75" customHeight="1" x14ac:dyDescent="0.25">
      <c r="A72" s="372" t="s">
        <v>247</v>
      </c>
      <c r="B72" s="377" t="s">
        <v>270</v>
      </c>
      <c r="C72" s="374" t="s">
        <v>32</v>
      </c>
      <c r="D72" s="374">
        <v>1</v>
      </c>
      <c r="E72" s="374" t="s">
        <v>266</v>
      </c>
      <c r="F72" s="375">
        <v>46143</v>
      </c>
      <c r="G72" s="408">
        <v>670000</v>
      </c>
      <c r="H72" s="374">
        <v>4</v>
      </c>
      <c r="I72" s="374">
        <v>90</v>
      </c>
      <c r="J72" s="374">
        <v>449049</v>
      </c>
      <c r="K72" s="374">
        <v>704</v>
      </c>
      <c r="L72" s="377" t="s">
        <v>177</v>
      </c>
      <c r="M72" s="377" t="s">
        <v>268</v>
      </c>
      <c r="BO72" s="169"/>
      <c r="BP72" s="169"/>
      <c r="BQ72" s="169"/>
      <c r="BR72" s="169"/>
      <c r="BS72" s="458"/>
      <c r="BT72" s="169"/>
      <c r="BU72" s="169"/>
      <c r="BV72" s="169"/>
      <c r="BW72" s="169"/>
      <c r="BX72" s="169"/>
      <c r="BY72" s="169"/>
      <c r="BZ72" s="169"/>
    </row>
    <row r="73" spans="1:78" ht="60" customHeight="1" x14ac:dyDescent="0.25">
      <c r="A73" s="372" t="s">
        <v>247</v>
      </c>
      <c r="B73" s="377" t="s">
        <v>271</v>
      </c>
      <c r="C73" s="374" t="s">
        <v>32</v>
      </c>
      <c r="D73" s="374">
        <v>1</v>
      </c>
      <c r="E73" s="374" t="s">
        <v>266</v>
      </c>
      <c r="F73" s="375">
        <v>46082</v>
      </c>
      <c r="G73" s="408">
        <v>100000</v>
      </c>
      <c r="H73" s="374">
        <v>4</v>
      </c>
      <c r="I73" s="374">
        <v>90</v>
      </c>
      <c r="J73" s="374">
        <v>449051</v>
      </c>
      <c r="K73" s="374">
        <v>704</v>
      </c>
      <c r="L73" s="377" t="s">
        <v>177</v>
      </c>
      <c r="M73" s="377" t="s">
        <v>272</v>
      </c>
      <c r="BO73" s="169"/>
      <c r="BP73" s="169"/>
      <c r="BQ73" s="82"/>
      <c r="BR73" s="169"/>
      <c r="BS73" s="169"/>
      <c r="BT73" s="169"/>
      <c r="BU73" s="169"/>
      <c r="BV73" s="169"/>
      <c r="BW73" s="169"/>
      <c r="BX73" s="169"/>
      <c r="BY73" s="169"/>
      <c r="BZ73" s="169"/>
    </row>
    <row r="74" spans="1:78" ht="178.5" customHeight="1" x14ac:dyDescent="0.25">
      <c r="A74" s="364" t="s">
        <v>247</v>
      </c>
      <c r="B74" s="365" t="s">
        <v>287</v>
      </c>
      <c r="C74" s="366" t="s">
        <v>288</v>
      </c>
      <c r="D74" s="366" t="s">
        <v>289</v>
      </c>
      <c r="E74" s="365" t="s">
        <v>266</v>
      </c>
      <c r="F74" s="405">
        <v>46023</v>
      </c>
      <c r="G74" s="410">
        <v>8204454.6799999997</v>
      </c>
      <c r="H74" s="424">
        <v>4</v>
      </c>
      <c r="I74" s="366">
        <v>90</v>
      </c>
      <c r="J74" s="423">
        <v>449049</v>
      </c>
      <c r="K74" s="374">
        <v>704</v>
      </c>
      <c r="L74" s="382" t="s">
        <v>292</v>
      </c>
      <c r="M74" s="365" t="s">
        <v>290</v>
      </c>
      <c r="BO74" s="457"/>
      <c r="BP74" s="169"/>
      <c r="BQ74" s="169"/>
      <c r="BR74" s="169"/>
      <c r="BS74" s="169"/>
      <c r="BT74" s="169"/>
      <c r="BU74" s="169"/>
      <c r="BV74" s="169"/>
      <c r="BW74" s="169"/>
      <c r="BX74" s="169"/>
      <c r="BY74" s="169"/>
      <c r="BZ74" s="169"/>
    </row>
    <row r="75" spans="1:78" ht="155.25" customHeight="1" x14ac:dyDescent="0.25">
      <c r="A75" s="364" t="s">
        <v>247</v>
      </c>
      <c r="B75" s="365" t="s">
        <v>303</v>
      </c>
      <c r="C75" s="366" t="s">
        <v>304</v>
      </c>
      <c r="D75" s="366">
        <v>1</v>
      </c>
      <c r="E75" s="365" t="s">
        <v>133</v>
      </c>
      <c r="F75" s="405">
        <v>46023</v>
      </c>
      <c r="G75" s="410">
        <v>700000</v>
      </c>
      <c r="H75" s="366">
        <v>3</v>
      </c>
      <c r="I75" s="366">
        <v>90</v>
      </c>
      <c r="J75" s="423">
        <v>339037</v>
      </c>
      <c r="K75" s="424">
        <v>759</v>
      </c>
      <c r="L75" s="382" t="s">
        <v>138</v>
      </c>
      <c r="M75" s="425" t="s">
        <v>353</v>
      </c>
      <c r="BO75" s="457"/>
      <c r="BP75" s="169"/>
      <c r="BQ75" s="169"/>
      <c r="BR75" s="169"/>
      <c r="BS75" s="169"/>
      <c r="BT75" s="169"/>
      <c r="BU75" s="169"/>
      <c r="BV75" s="169"/>
      <c r="BW75" s="169"/>
      <c r="BX75" s="169"/>
      <c r="BY75" s="169"/>
      <c r="BZ75" s="169"/>
    </row>
    <row r="76" spans="1:78" ht="144.75" customHeight="1" x14ac:dyDescent="0.25">
      <c r="A76" s="364" t="s">
        <v>247</v>
      </c>
      <c r="B76" s="365" t="s">
        <v>303</v>
      </c>
      <c r="C76" s="366" t="s">
        <v>32</v>
      </c>
      <c r="D76" s="366">
        <v>1</v>
      </c>
      <c r="E76" s="365" t="s">
        <v>306</v>
      </c>
      <c r="F76" s="405">
        <v>46023</v>
      </c>
      <c r="G76" s="410">
        <v>110000</v>
      </c>
      <c r="H76" s="366">
        <v>3</v>
      </c>
      <c r="I76" s="366">
        <v>90</v>
      </c>
      <c r="J76" s="423">
        <v>339037</v>
      </c>
      <c r="K76" s="366">
        <v>500</v>
      </c>
      <c r="L76" s="382" t="s">
        <v>138</v>
      </c>
      <c r="M76" s="365" t="s">
        <v>352</v>
      </c>
      <c r="BO76" s="457"/>
      <c r="BP76" s="169"/>
      <c r="BQ76" s="169"/>
      <c r="BR76" s="169"/>
      <c r="BS76" s="169"/>
      <c r="BT76" s="169"/>
      <c r="BU76" s="169"/>
      <c r="BV76" s="169"/>
      <c r="BW76" s="169"/>
      <c r="BX76" s="169"/>
      <c r="BY76" s="169"/>
      <c r="BZ76" s="169"/>
    </row>
    <row r="77" spans="1:78" ht="122.25" customHeight="1" x14ac:dyDescent="0.25">
      <c r="A77" s="364" t="s">
        <v>247</v>
      </c>
      <c r="B77" s="365" t="s">
        <v>307</v>
      </c>
      <c r="C77" s="409" t="s">
        <v>32</v>
      </c>
      <c r="D77" s="409"/>
      <c r="E77" s="425" t="s">
        <v>249</v>
      </c>
      <c r="F77" s="450">
        <v>46023</v>
      </c>
      <c r="G77" s="426">
        <v>645000</v>
      </c>
      <c r="H77" s="409">
        <v>3</v>
      </c>
      <c r="I77" s="409">
        <v>90</v>
      </c>
      <c r="J77" s="427">
        <v>339037</v>
      </c>
      <c r="K77" s="409">
        <v>759</v>
      </c>
      <c r="L77" s="428"/>
      <c r="M77" s="425" t="s">
        <v>352</v>
      </c>
      <c r="BO77" s="457"/>
      <c r="BP77" s="169"/>
      <c r="BQ77" s="169"/>
      <c r="BR77" s="169"/>
      <c r="BS77" s="169"/>
      <c r="BT77" s="169"/>
      <c r="BU77" s="169"/>
      <c r="BV77" s="169"/>
      <c r="BW77" s="169"/>
      <c r="BX77" s="169"/>
      <c r="BY77" s="169"/>
      <c r="BZ77" s="169"/>
    </row>
    <row r="78" spans="1:78" ht="111" customHeight="1" x14ac:dyDescent="0.25">
      <c r="A78" s="372" t="s">
        <v>247</v>
      </c>
      <c r="B78" s="377" t="s">
        <v>305</v>
      </c>
      <c r="C78" s="374" t="s">
        <v>32</v>
      </c>
      <c r="D78" s="374">
        <v>1</v>
      </c>
      <c r="E78" s="374" t="s">
        <v>266</v>
      </c>
      <c r="F78" s="375">
        <v>46082</v>
      </c>
      <c r="G78" s="408">
        <v>206040</v>
      </c>
      <c r="H78" s="374">
        <v>4</v>
      </c>
      <c r="I78" s="374">
        <v>90</v>
      </c>
      <c r="J78" s="374">
        <v>449051</v>
      </c>
      <c r="K78" s="374">
        <v>704</v>
      </c>
      <c r="L78" s="377" t="s">
        <v>177</v>
      </c>
      <c r="M78" s="377" t="s">
        <v>274</v>
      </c>
      <c r="BO78" s="169"/>
      <c r="BP78" s="169"/>
      <c r="BQ78" s="82"/>
      <c r="BR78" s="169"/>
      <c r="BS78" s="169"/>
      <c r="BT78" s="169"/>
      <c r="BU78" s="169"/>
      <c r="BV78" s="169"/>
      <c r="BW78" s="169"/>
      <c r="BX78" s="169"/>
      <c r="BY78" s="169"/>
      <c r="BZ78" s="169"/>
    </row>
    <row r="79" spans="1:78" ht="33.75" customHeight="1" x14ac:dyDescent="0.25">
      <c r="A79" s="429" t="s">
        <v>275</v>
      </c>
      <c r="B79" s="430"/>
      <c r="C79" s="430"/>
      <c r="D79" s="430"/>
      <c r="E79" s="430"/>
      <c r="F79" s="430"/>
      <c r="G79" s="431">
        <f>SUM(G7:G78)</f>
        <v>23044894</v>
      </c>
      <c r="H79" s="430"/>
      <c r="I79" s="430"/>
      <c r="J79" s="430"/>
      <c r="K79" s="430"/>
      <c r="L79" s="430"/>
      <c r="M79" s="430"/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69"/>
    </row>
  </sheetData>
  <mergeCells count="30">
    <mergeCell ref="F5:F6"/>
    <mergeCell ref="A1:M1"/>
    <mergeCell ref="N1:Q1"/>
    <mergeCell ref="A2:M2"/>
    <mergeCell ref="B3:E3"/>
    <mergeCell ref="F3:M4"/>
    <mergeCell ref="B4:E4"/>
    <mergeCell ref="A5:A6"/>
    <mergeCell ref="B5:B6"/>
    <mergeCell ref="C5:C6"/>
    <mergeCell ref="D5:D6"/>
    <mergeCell ref="E5:E6"/>
    <mergeCell ref="G5:G6"/>
    <mergeCell ref="H5:J5"/>
    <mergeCell ref="K5:K6"/>
    <mergeCell ref="L5:L6"/>
    <mergeCell ref="M5:M6"/>
    <mergeCell ref="BY5:BY6"/>
    <mergeCell ref="BZ5:BZ6"/>
    <mergeCell ref="BO1:BZ1"/>
    <mergeCell ref="BS5:BS6"/>
    <mergeCell ref="BT5:BT6"/>
    <mergeCell ref="BU5:BU6"/>
    <mergeCell ref="BV5:BV6"/>
    <mergeCell ref="BW5:BW6"/>
    <mergeCell ref="BX5:BX6"/>
    <mergeCell ref="BO5:BO6"/>
    <mergeCell ref="BP5:BP6"/>
    <mergeCell ref="BQ5:BQ6"/>
    <mergeCell ref="BR5:BR6"/>
  </mergeCells>
  <printOptions verticalCentered="1" gridLines="1"/>
  <pageMargins left="0.23622047244094491" right="0.23622047244094491" top="0.74803149606299213" bottom="0.74803149606299213" header="0.31496062992125984" footer="0.31496062992125984"/>
  <pageSetup paperSize="8" scale="60" fitToHeight="8" orientation="landscape" r:id="rId1"/>
  <rowBreaks count="1" manualBreakCount="1">
    <brk id="39" max="7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B9C51-747B-4BE5-95BB-57BB7AA71BE1}">
  <dimension ref="A1:K22"/>
  <sheetViews>
    <sheetView view="pageBreakPreview" zoomScaleNormal="100" zoomScaleSheetLayoutView="100" workbookViewId="0">
      <selection activeCell="A8" sqref="A8:K8"/>
    </sheetView>
  </sheetViews>
  <sheetFormatPr defaultRowHeight="15" x14ac:dyDescent="0.25"/>
  <cols>
    <col min="1" max="1" width="37.28515625" customWidth="1"/>
    <col min="2" max="2" width="12.7109375" customWidth="1"/>
    <col min="3" max="3" width="13.140625" customWidth="1"/>
    <col min="4" max="4" width="19.85546875" customWidth="1"/>
    <col min="5" max="5" width="33.7109375" customWidth="1"/>
    <col min="6" max="6" width="19.5703125" customWidth="1"/>
    <col min="7" max="7" width="43.5703125" customWidth="1"/>
    <col min="8" max="8" width="21.7109375" customWidth="1"/>
    <col min="9" max="9" width="27.85546875" customWidth="1"/>
    <col min="10" max="10" width="17" customWidth="1"/>
  </cols>
  <sheetData>
    <row r="1" spans="1:11" ht="20.25" x14ac:dyDescent="0.25">
      <c r="A1" s="480" t="s">
        <v>276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1" ht="20.25" x14ac:dyDescent="0.25">
      <c r="A2" s="478"/>
      <c r="B2" s="478"/>
      <c r="C2" s="478"/>
      <c r="D2" s="478"/>
      <c r="E2" s="478"/>
      <c r="F2" s="478"/>
      <c r="G2" s="478"/>
      <c r="H2" s="478"/>
      <c r="I2" s="478"/>
      <c r="J2" s="478"/>
    </row>
    <row r="3" spans="1:11" x14ac:dyDescent="0.25">
      <c r="A3" s="479" t="s">
        <v>170</v>
      </c>
      <c r="B3" s="479"/>
      <c r="C3" s="481" t="s">
        <v>171</v>
      </c>
      <c r="D3" s="481"/>
      <c r="E3" s="481"/>
      <c r="F3" s="481"/>
      <c r="G3" s="169"/>
      <c r="H3" s="169"/>
      <c r="I3" s="169"/>
      <c r="J3" s="169"/>
    </row>
    <row r="4" spans="1:11" x14ac:dyDescent="0.25">
      <c r="A4" s="479" t="s">
        <v>169</v>
      </c>
      <c r="B4" s="479"/>
      <c r="C4" s="481" t="s">
        <v>172</v>
      </c>
      <c r="D4" s="481"/>
      <c r="E4" s="481"/>
      <c r="F4" s="481"/>
      <c r="G4" s="169"/>
      <c r="H4" s="169"/>
      <c r="I4" s="169"/>
      <c r="J4" s="169"/>
    </row>
    <row r="5" spans="1:11" x14ac:dyDescent="0.25">
      <c r="A5" s="169"/>
      <c r="B5" s="169"/>
      <c r="C5" s="169"/>
      <c r="D5" s="169"/>
      <c r="E5" s="169"/>
      <c r="F5" s="169"/>
      <c r="G5" s="169"/>
      <c r="H5" s="169"/>
      <c r="I5" s="169"/>
      <c r="J5" s="169"/>
    </row>
    <row r="6" spans="1:11" ht="31.5" x14ac:dyDescent="0.25">
      <c r="A6" s="189" t="s">
        <v>151</v>
      </c>
      <c r="B6" s="189" t="s">
        <v>152</v>
      </c>
      <c r="C6" s="190" t="s">
        <v>153</v>
      </c>
      <c r="D6" s="190" t="s">
        <v>173</v>
      </c>
      <c r="E6" s="190" t="s">
        <v>156</v>
      </c>
      <c r="F6" s="189" t="s">
        <v>157</v>
      </c>
      <c r="G6" s="190" t="s">
        <v>174</v>
      </c>
      <c r="H6" s="190" t="s">
        <v>175</v>
      </c>
      <c r="I6" s="190" t="s">
        <v>176</v>
      </c>
      <c r="J6" s="189" t="s">
        <v>160</v>
      </c>
    </row>
    <row r="7" spans="1:11" ht="63" x14ac:dyDescent="0.25">
      <c r="A7" s="11" t="s">
        <v>247</v>
      </c>
      <c r="B7" s="1" t="s">
        <v>263</v>
      </c>
      <c r="C7" s="13" t="s">
        <v>32</v>
      </c>
      <c r="D7" s="13">
        <v>2</v>
      </c>
      <c r="E7" s="13" t="s">
        <v>249</v>
      </c>
      <c r="F7" s="14">
        <v>45778</v>
      </c>
      <c r="G7" s="164">
        <v>10000</v>
      </c>
      <c r="H7" s="13" t="s">
        <v>264</v>
      </c>
      <c r="I7" s="1" t="s">
        <v>177</v>
      </c>
      <c r="J7" s="1" t="s">
        <v>262</v>
      </c>
    </row>
    <row r="8" spans="1:11" ht="409.5" x14ac:dyDescent="0.25">
      <c r="A8" s="199" t="s">
        <v>247</v>
      </c>
      <c r="B8" s="200" t="s">
        <v>287</v>
      </c>
      <c r="C8" s="201" t="s">
        <v>288</v>
      </c>
      <c r="D8" s="201" t="s">
        <v>289</v>
      </c>
      <c r="E8" s="202" t="s">
        <v>266</v>
      </c>
      <c r="F8" s="202">
        <v>2026</v>
      </c>
      <c r="G8" s="213">
        <v>25894807.609999999</v>
      </c>
      <c r="H8" s="214">
        <v>449039</v>
      </c>
      <c r="I8" s="204" t="s">
        <v>292</v>
      </c>
      <c r="J8" s="215" t="s">
        <v>290</v>
      </c>
      <c r="K8" s="202" t="s">
        <v>292</v>
      </c>
    </row>
    <row r="9" spans="1:11" ht="346.5" x14ac:dyDescent="0.25">
      <c r="A9" s="11" t="s">
        <v>247</v>
      </c>
      <c r="B9" s="1" t="s">
        <v>265</v>
      </c>
      <c r="C9" s="13" t="s">
        <v>32</v>
      </c>
      <c r="D9" s="13">
        <v>1</v>
      </c>
      <c r="E9" s="13" t="s">
        <v>266</v>
      </c>
      <c r="F9" s="14">
        <v>45778</v>
      </c>
      <c r="G9" s="164">
        <v>1103200</v>
      </c>
      <c r="H9" s="13" t="s">
        <v>267</v>
      </c>
      <c r="I9" s="1" t="s">
        <v>177</v>
      </c>
      <c r="J9" s="1" t="s">
        <v>268</v>
      </c>
    </row>
    <row r="10" spans="1:11" ht="204.75" x14ac:dyDescent="0.25">
      <c r="A10" s="11" t="s">
        <v>247</v>
      </c>
      <c r="B10" s="1" t="s">
        <v>269</v>
      </c>
      <c r="C10" s="13" t="s">
        <v>32</v>
      </c>
      <c r="D10" s="13">
        <v>1</v>
      </c>
      <c r="E10" s="13" t="s">
        <v>266</v>
      </c>
      <c r="F10" s="14">
        <v>45748</v>
      </c>
      <c r="G10" s="164">
        <v>229209.32</v>
      </c>
      <c r="H10" s="13" t="s">
        <v>267</v>
      </c>
      <c r="I10" s="1" t="s">
        <v>177</v>
      </c>
      <c r="J10" s="1" t="s">
        <v>268</v>
      </c>
    </row>
    <row r="11" spans="1:11" ht="173.25" x14ac:dyDescent="0.25">
      <c r="A11" s="11" t="s">
        <v>247</v>
      </c>
      <c r="B11" s="1" t="s">
        <v>270</v>
      </c>
      <c r="C11" s="13" t="s">
        <v>32</v>
      </c>
      <c r="D11" s="13">
        <v>1</v>
      </c>
      <c r="E11" s="13" t="s">
        <v>266</v>
      </c>
      <c r="F11" s="14">
        <v>45778</v>
      </c>
      <c r="G11" s="164">
        <v>670000</v>
      </c>
      <c r="H11" s="13" t="s">
        <v>267</v>
      </c>
      <c r="I11" s="1" t="s">
        <v>177</v>
      </c>
      <c r="J11" s="1" t="s">
        <v>268</v>
      </c>
    </row>
    <row r="12" spans="1:11" ht="110.25" x14ac:dyDescent="0.25">
      <c r="A12" s="11" t="s">
        <v>247</v>
      </c>
      <c r="B12" s="1" t="s">
        <v>271</v>
      </c>
      <c r="C12" s="13" t="s">
        <v>32</v>
      </c>
      <c r="D12" s="13">
        <v>1</v>
      </c>
      <c r="E12" s="13" t="s">
        <v>266</v>
      </c>
      <c r="F12" s="14">
        <v>45717</v>
      </c>
      <c r="G12" s="164">
        <v>1536484.76469214</v>
      </c>
      <c r="H12" s="13" t="s">
        <v>259</v>
      </c>
      <c r="I12" s="1" t="s">
        <v>177</v>
      </c>
      <c r="J12" s="1" t="s">
        <v>272</v>
      </c>
    </row>
    <row r="13" spans="1:11" ht="283.5" x14ac:dyDescent="0.25">
      <c r="A13" s="206" t="s">
        <v>247</v>
      </c>
      <c r="B13" s="207" t="s">
        <v>287</v>
      </c>
      <c r="C13" s="208" t="s">
        <v>288</v>
      </c>
      <c r="D13" s="208" t="s">
        <v>289</v>
      </c>
      <c r="E13" s="209" t="s">
        <v>290</v>
      </c>
      <c r="F13" s="209" t="s">
        <v>291</v>
      </c>
      <c r="G13" s="210">
        <v>45778</v>
      </c>
      <c r="H13" s="210">
        <v>46143</v>
      </c>
      <c r="I13" s="211">
        <v>25894807.609999999</v>
      </c>
      <c r="J13" s="212">
        <v>449039</v>
      </c>
      <c r="K13" s="209" t="s">
        <v>292</v>
      </c>
    </row>
    <row r="14" spans="1:11" ht="236.25" x14ac:dyDescent="0.25">
      <c r="A14" s="11" t="s">
        <v>247</v>
      </c>
      <c r="B14" s="1" t="s">
        <v>273</v>
      </c>
      <c r="C14" s="13" t="s">
        <v>32</v>
      </c>
      <c r="D14" s="13">
        <v>1</v>
      </c>
      <c r="E14" s="13" t="s">
        <v>266</v>
      </c>
      <c r="F14" s="14">
        <v>45717</v>
      </c>
      <c r="G14" s="164">
        <v>206040</v>
      </c>
      <c r="H14" s="13" t="s">
        <v>259</v>
      </c>
      <c r="I14" s="1" t="s">
        <v>177</v>
      </c>
      <c r="J14" s="1" t="s">
        <v>274</v>
      </c>
    </row>
    <row r="15" spans="1:11" ht="21" x14ac:dyDescent="0.25">
      <c r="A15" s="166" t="s">
        <v>275</v>
      </c>
      <c r="B15" s="167"/>
      <c r="C15" s="167"/>
      <c r="D15" s="167"/>
      <c r="E15" s="167"/>
      <c r="F15" s="167"/>
      <c r="G15" s="168">
        <f>SUM(G7:G14)</f>
        <v>29695519.694692139</v>
      </c>
      <c r="H15" s="167"/>
      <c r="I15" s="167"/>
      <c r="J15" s="167"/>
    </row>
    <row r="16" spans="1:11" x14ac:dyDescent="0.25">
      <c r="A16" s="167" t="s">
        <v>278</v>
      </c>
      <c r="B16" s="167"/>
      <c r="C16" s="167"/>
      <c r="D16" s="167"/>
      <c r="E16" s="167"/>
      <c r="F16" s="167"/>
      <c r="G16" s="168" t="e">
        <f>SUM(#REF!+#REF!+#REF!+#REF!+#REF!+#REF!+#REF!)</f>
        <v>#REF!</v>
      </c>
      <c r="H16" s="167"/>
      <c r="I16" s="167"/>
      <c r="J16" s="167"/>
    </row>
    <row r="17" spans="1:10" x14ac:dyDescent="0.25">
      <c r="A17" s="167" t="s">
        <v>279</v>
      </c>
      <c r="B17" s="167"/>
      <c r="C17" s="167"/>
      <c r="D17" s="167"/>
      <c r="E17" s="167"/>
      <c r="F17" s="167"/>
      <c r="G17" s="168" t="e">
        <f>SUM(#REF!+#REF!+#REF!+#REF!+#REF!+#REF!+#REF!+#REF!+#REF!+#REF!+#REF!+#REF!+#REF!+#REF!+#REF!+#REF!+#REF!+#REF!+#REF!+#REF!+#REF!+#REF!+#REF!+#REF!+#REF!+#REF!+#REF!+#REF!+#REF!+#REF!+#REF!+#REF!+#REF!)</f>
        <v>#REF!</v>
      </c>
      <c r="H17" s="167"/>
      <c r="I17" s="167"/>
      <c r="J17" s="167"/>
    </row>
    <row r="18" spans="1:10" x14ac:dyDescent="0.25">
      <c r="A18" s="167" t="s">
        <v>280</v>
      </c>
      <c r="B18" s="167"/>
      <c r="C18" s="167"/>
      <c r="D18" s="167"/>
      <c r="E18" s="167"/>
      <c r="F18" s="167"/>
      <c r="G18" s="168" t="e">
        <f>SUM(#REF!+#REF!+#REF!+#REF!+#REF!+#REF!+G7+G9+G10+G11+G12+G14)</f>
        <v>#REF!</v>
      </c>
      <c r="H18" s="167"/>
      <c r="I18" s="167"/>
      <c r="J18" s="167"/>
    </row>
    <row r="19" spans="1:10" x14ac:dyDescent="0.25">
      <c r="A19" s="167" t="s">
        <v>286</v>
      </c>
      <c r="B19" s="167"/>
      <c r="C19" s="167"/>
      <c r="D19" s="167"/>
      <c r="E19" s="167"/>
      <c r="F19" s="167"/>
      <c r="G19" s="168">
        <v>1953000</v>
      </c>
      <c r="H19" s="167"/>
      <c r="I19" s="167"/>
      <c r="J19" s="167"/>
    </row>
    <row r="20" spans="1:10" ht="15.75" x14ac:dyDescent="0.25">
      <c r="A20" s="187" t="s">
        <v>281</v>
      </c>
      <c r="B20" s="167"/>
      <c r="C20" s="167"/>
      <c r="D20" s="167"/>
      <c r="E20" s="167"/>
      <c r="F20" s="167"/>
      <c r="G20" s="168" t="e">
        <f>#REF!+#REF!+#REF!+#REF!+#REF!+#REF!+#REF!+#REF!+#REF!+#REF!+#REF!+#REF!</f>
        <v>#REF!</v>
      </c>
      <c r="H20" s="167"/>
      <c r="I20" s="167"/>
      <c r="J20" s="167"/>
    </row>
    <row r="21" spans="1:10" x14ac:dyDescent="0.25">
      <c r="A21" s="197" t="s">
        <v>275</v>
      </c>
      <c r="B21" s="197"/>
      <c r="C21" s="197"/>
      <c r="D21" s="197"/>
      <c r="E21" s="197"/>
      <c r="F21" s="197"/>
      <c r="G21" s="198" t="e">
        <f>SUM(G16:G20)</f>
        <v>#REF!</v>
      </c>
      <c r="H21" s="197"/>
      <c r="I21" s="197"/>
      <c r="J21" s="197"/>
    </row>
    <row r="22" spans="1:10" ht="14.25" customHeight="1" x14ac:dyDescent="0.25">
      <c r="A22" s="169"/>
      <c r="B22" s="169"/>
      <c r="C22" s="169"/>
      <c r="D22" s="169"/>
      <c r="E22" s="169"/>
      <c r="F22" s="169"/>
      <c r="G22" s="188"/>
      <c r="H22" s="169"/>
      <c r="I22" s="169"/>
      <c r="J22" s="169"/>
    </row>
  </sheetData>
  <mergeCells count="6">
    <mergeCell ref="A1:J1"/>
    <mergeCell ref="A2:J2"/>
    <mergeCell ref="A3:B3"/>
    <mergeCell ref="C3:F3"/>
    <mergeCell ref="A4:B4"/>
    <mergeCell ref="C4:F4"/>
  </mergeCells>
  <printOptions verticalCentered="1" gridLines="1"/>
  <pageMargins left="0.51181102362204722" right="0.51181102362204722" top="0.78740157480314965" bottom="0.78740157480314965" header="0.31496062992125984" footer="0.31496062992125984"/>
  <pageSetup paperSize="9" scale="55" fitToWidth="0" orientation="landscape" blackAndWhite="1" r:id="rId1"/>
  <rowBreaks count="1" manualBreakCount="1">
    <brk id="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F87-413E-4FD5-A0A6-492ED618496A}">
  <dimension ref="A4:K4"/>
  <sheetViews>
    <sheetView workbookViewId="0">
      <selection activeCell="E10" sqref="E10"/>
    </sheetView>
  </sheetViews>
  <sheetFormatPr defaultRowHeight="15" x14ac:dyDescent="0.25"/>
  <cols>
    <col min="1" max="1" width="29.140625" customWidth="1"/>
    <col min="2" max="2" width="31.5703125" customWidth="1"/>
    <col min="3" max="3" width="24.28515625" customWidth="1"/>
    <col min="4" max="4" width="21.42578125" customWidth="1"/>
    <col min="5" max="5" width="27" customWidth="1"/>
    <col min="6" max="6" width="20.140625" customWidth="1"/>
    <col min="7" max="7" width="16" customWidth="1"/>
    <col min="8" max="8" width="15.28515625" customWidth="1"/>
    <col min="9" max="9" width="18" customWidth="1"/>
    <col min="10" max="10" width="16.7109375" customWidth="1"/>
    <col min="11" max="11" width="23.28515625" customWidth="1"/>
  </cols>
  <sheetData>
    <row r="4" spans="1:11" ht="362.25" x14ac:dyDescent="0.25">
      <c r="A4" s="199" t="s">
        <v>247</v>
      </c>
      <c r="B4" s="200" t="s">
        <v>287</v>
      </c>
      <c r="C4" s="201" t="s">
        <v>288</v>
      </c>
      <c r="D4" s="201" t="s">
        <v>289</v>
      </c>
      <c r="E4" s="202" t="s">
        <v>290</v>
      </c>
      <c r="F4" s="202" t="s">
        <v>291</v>
      </c>
      <c r="G4" s="203">
        <v>45778</v>
      </c>
      <c r="H4" s="203">
        <v>46143</v>
      </c>
      <c r="I4" s="204">
        <v>25894807.609999999</v>
      </c>
      <c r="J4" s="205">
        <v>449039</v>
      </c>
      <c r="K4" s="202" t="s">
        <v>292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ED3D-FEAF-4952-AA73-C1F0C72E209D}">
  <dimension ref="P21:Y27"/>
  <sheetViews>
    <sheetView workbookViewId="0">
      <selection activeCell="T19" sqref="T19"/>
    </sheetView>
  </sheetViews>
  <sheetFormatPr defaultRowHeight="15" x14ac:dyDescent="0.25"/>
  <sheetData>
    <row r="21" spans="16:25" ht="127.5" x14ac:dyDescent="0.25">
      <c r="P21" s="99" t="s">
        <v>120</v>
      </c>
      <c r="Q21" s="99" t="s">
        <v>121</v>
      </c>
      <c r="R21" s="99" t="s">
        <v>43</v>
      </c>
      <c r="S21" s="100">
        <v>1</v>
      </c>
      <c r="T21" s="101" t="s">
        <v>98</v>
      </c>
      <c r="U21" s="102">
        <v>46143</v>
      </c>
      <c r="V21" s="101">
        <v>50000</v>
      </c>
      <c r="W21" s="99" t="s">
        <v>122</v>
      </c>
      <c r="X21" s="99" t="s">
        <v>123</v>
      </c>
      <c r="Y21" s="99" t="s">
        <v>124</v>
      </c>
    </row>
    <row r="22" spans="16:25" ht="114.75" x14ac:dyDescent="0.25">
      <c r="P22" s="99" t="s">
        <v>120</v>
      </c>
      <c r="Q22" s="99" t="s">
        <v>125</v>
      </c>
      <c r="R22" s="99" t="s">
        <v>43</v>
      </c>
      <c r="S22" s="100">
        <v>1</v>
      </c>
      <c r="T22" s="101" t="s">
        <v>98</v>
      </c>
      <c r="U22" s="102">
        <v>46023</v>
      </c>
      <c r="V22" s="101">
        <v>3000</v>
      </c>
      <c r="W22" s="99" t="s">
        <v>126</v>
      </c>
      <c r="X22" s="99" t="s">
        <v>127</v>
      </c>
      <c r="Y22" s="99" t="s">
        <v>124</v>
      </c>
    </row>
    <row r="23" spans="16:25" ht="102" x14ac:dyDescent="0.25">
      <c r="P23" s="99" t="s">
        <v>120</v>
      </c>
      <c r="Q23" s="99" t="s">
        <v>128</v>
      </c>
      <c r="R23" s="99" t="s">
        <v>43</v>
      </c>
      <c r="S23" s="100">
        <v>1</v>
      </c>
      <c r="T23" s="101" t="s">
        <v>98</v>
      </c>
      <c r="U23" s="102">
        <v>46023</v>
      </c>
      <c r="V23" s="101">
        <v>600000</v>
      </c>
      <c r="W23" s="99" t="s">
        <v>126</v>
      </c>
      <c r="X23" s="99" t="s">
        <v>127</v>
      </c>
      <c r="Y23" s="99" t="s">
        <v>124</v>
      </c>
    </row>
    <row r="24" spans="16:25" ht="127.5" x14ac:dyDescent="0.25">
      <c r="P24" s="99" t="s">
        <v>120</v>
      </c>
      <c r="Q24" s="99" t="s">
        <v>283</v>
      </c>
      <c r="R24" s="99" t="s">
        <v>43</v>
      </c>
      <c r="S24" s="99">
        <v>1</v>
      </c>
      <c r="T24" s="101" t="s">
        <v>133</v>
      </c>
      <c r="U24" s="102">
        <v>45931</v>
      </c>
      <c r="V24" s="101">
        <v>350000</v>
      </c>
      <c r="W24" s="99" t="s">
        <v>126</v>
      </c>
      <c r="X24" s="99" t="s">
        <v>130</v>
      </c>
      <c r="Y24" s="99" t="s">
        <v>131</v>
      </c>
    </row>
    <row r="25" spans="16:25" ht="127.5" x14ac:dyDescent="0.25">
      <c r="P25" s="99" t="s">
        <v>120</v>
      </c>
      <c r="Q25" s="99" t="s">
        <v>129</v>
      </c>
      <c r="R25" s="99" t="s">
        <v>43</v>
      </c>
      <c r="S25" s="99">
        <v>1</v>
      </c>
      <c r="T25" s="101" t="s">
        <v>98</v>
      </c>
      <c r="U25" s="102">
        <v>46296</v>
      </c>
      <c r="V25" s="101">
        <v>350000</v>
      </c>
      <c r="W25" s="99" t="s">
        <v>126</v>
      </c>
      <c r="X25" s="99" t="s">
        <v>130</v>
      </c>
      <c r="Y25" s="99" t="s">
        <v>131</v>
      </c>
    </row>
    <row r="26" spans="16:25" ht="153" x14ac:dyDescent="0.25">
      <c r="P26" s="99" t="s">
        <v>120</v>
      </c>
      <c r="Q26" s="99" t="s">
        <v>284</v>
      </c>
      <c r="R26" s="99" t="s">
        <v>43</v>
      </c>
      <c r="S26" s="99">
        <v>1</v>
      </c>
      <c r="T26" s="101" t="s">
        <v>133</v>
      </c>
      <c r="U26" s="102">
        <v>45870</v>
      </c>
      <c r="V26" s="101">
        <v>300000</v>
      </c>
      <c r="W26" s="99" t="s">
        <v>126</v>
      </c>
      <c r="X26" s="99" t="s">
        <v>130</v>
      </c>
      <c r="Y26" s="99" t="s">
        <v>134</v>
      </c>
    </row>
    <row r="27" spans="16:25" ht="153" x14ac:dyDescent="0.25">
      <c r="P27" s="99" t="s">
        <v>120</v>
      </c>
      <c r="Q27" s="99" t="s">
        <v>285</v>
      </c>
      <c r="R27" s="99" t="s">
        <v>43</v>
      </c>
      <c r="S27" s="99">
        <v>1</v>
      </c>
      <c r="T27" s="101" t="s">
        <v>133</v>
      </c>
      <c r="U27" s="102">
        <v>46174</v>
      </c>
      <c r="V27" s="101">
        <v>300000</v>
      </c>
      <c r="W27" s="99" t="s">
        <v>126</v>
      </c>
      <c r="X27" s="99" t="s">
        <v>130</v>
      </c>
      <c r="Y27" s="99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81FC-AD3B-4F90-AE31-B0AE608EE759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AB38-607E-4249-898E-233F57022CD3}">
  <dimension ref="P20:Y26"/>
  <sheetViews>
    <sheetView workbookViewId="0">
      <selection activeCell="N17" sqref="N17"/>
    </sheetView>
  </sheetViews>
  <sheetFormatPr defaultRowHeight="15" x14ac:dyDescent="0.25"/>
  <sheetData>
    <row r="20" spans="16:25" ht="127.5" x14ac:dyDescent="0.25">
      <c r="P20" s="99" t="s">
        <v>120</v>
      </c>
      <c r="Q20" s="99" t="s">
        <v>121</v>
      </c>
      <c r="R20" s="99" t="s">
        <v>43</v>
      </c>
      <c r="S20" s="100">
        <v>1</v>
      </c>
      <c r="T20" s="101" t="s">
        <v>98</v>
      </c>
      <c r="U20" s="102">
        <v>46143</v>
      </c>
      <c r="V20" s="101">
        <v>50000</v>
      </c>
      <c r="W20" s="99" t="s">
        <v>122</v>
      </c>
      <c r="X20" s="99" t="s">
        <v>123</v>
      </c>
      <c r="Y20" s="99" t="s">
        <v>124</v>
      </c>
    </row>
    <row r="21" spans="16:25" ht="114.75" x14ac:dyDescent="0.25">
      <c r="P21" s="99" t="s">
        <v>120</v>
      </c>
      <c r="Q21" s="99" t="s">
        <v>125</v>
      </c>
      <c r="R21" s="99" t="s">
        <v>43</v>
      </c>
      <c r="S21" s="100">
        <v>1</v>
      </c>
      <c r="T21" s="101" t="s">
        <v>98</v>
      </c>
      <c r="U21" s="102">
        <v>46023</v>
      </c>
      <c r="V21" s="101">
        <v>3000</v>
      </c>
      <c r="W21" s="99" t="s">
        <v>126</v>
      </c>
      <c r="X21" s="99" t="s">
        <v>127</v>
      </c>
      <c r="Y21" s="99" t="s">
        <v>124</v>
      </c>
    </row>
    <row r="22" spans="16:25" ht="102" x14ac:dyDescent="0.25">
      <c r="P22" s="99" t="s">
        <v>120</v>
      </c>
      <c r="Q22" s="99" t="s">
        <v>128</v>
      </c>
      <c r="R22" s="99" t="s">
        <v>43</v>
      </c>
      <c r="S22" s="100">
        <v>1</v>
      </c>
      <c r="T22" s="101" t="s">
        <v>98</v>
      </c>
      <c r="U22" s="102">
        <v>46023</v>
      </c>
      <c r="V22" s="101">
        <v>600000</v>
      </c>
      <c r="W22" s="99" t="s">
        <v>126</v>
      </c>
      <c r="X22" s="99" t="s">
        <v>127</v>
      </c>
      <c r="Y22" s="99" t="s">
        <v>124</v>
      </c>
    </row>
    <row r="23" spans="16:25" ht="127.5" x14ac:dyDescent="0.25">
      <c r="P23" s="99" t="s">
        <v>120</v>
      </c>
      <c r="Q23" s="99" t="s">
        <v>283</v>
      </c>
      <c r="R23" s="99" t="s">
        <v>43</v>
      </c>
      <c r="S23" s="99">
        <v>1</v>
      </c>
      <c r="T23" s="101" t="s">
        <v>133</v>
      </c>
      <c r="U23" s="102">
        <v>45931</v>
      </c>
      <c r="V23" s="101">
        <v>350000</v>
      </c>
      <c r="W23" s="99" t="s">
        <v>126</v>
      </c>
      <c r="X23" s="99" t="s">
        <v>130</v>
      </c>
      <c r="Y23" s="99" t="s">
        <v>131</v>
      </c>
    </row>
    <row r="24" spans="16:25" ht="127.5" x14ac:dyDescent="0.25">
      <c r="P24" s="99" t="s">
        <v>120</v>
      </c>
      <c r="Q24" s="99" t="s">
        <v>129</v>
      </c>
      <c r="R24" s="99" t="s">
        <v>43</v>
      </c>
      <c r="S24" s="99">
        <v>1</v>
      </c>
      <c r="T24" s="101" t="s">
        <v>98</v>
      </c>
      <c r="U24" s="102">
        <v>46296</v>
      </c>
      <c r="V24" s="101">
        <v>350000</v>
      </c>
      <c r="W24" s="99" t="s">
        <v>126</v>
      </c>
      <c r="X24" s="99" t="s">
        <v>130</v>
      </c>
      <c r="Y24" s="99" t="s">
        <v>131</v>
      </c>
    </row>
    <row r="25" spans="16:25" ht="153" x14ac:dyDescent="0.25">
      <c r="P25" s="99" t="s">
        <v>120</v>
      </c>
      <c r="Q25" s="99" t="s">
        <v>284</v>
      </c>
      <c r="R25" s="99" t="s">
        <v>43</v>
      </c>
      <c r="S25" s="99">
        <v>1</v>
      </c>
      <c r="T25" s="101" t="s">
        <v>133</v>
      </c>
      <c r="U25" s="102">
        <v>45870</v>
      </c>
      <c r="V25" s="101">
        <v>300000</v>
      </c>
      <c r="W25" s="99" t="s">
        <v>126</v>
      </c>
      <c r="X25" s="99" t="s">
        <v>130</v>
      </c>
      <c r="Y25" s="99" t="s">
        <v>134</v>
      </c>
    </row>
    <row r="26" spans="16:25" ht="153" x14ac:dyDescent="0.25">
      <c r="P26" s="99" t="s">
        <v>120</v>
      </c>
      <c r="Q26" s="99" t="s">
        <v>285</v>
      </c>
      <c r="R26" s="99" t="s">
        <v>43</v>
      </c>
      <c r="S26" s="99">
        <v>1</v>
      </c>
      <c r="T26" s="101" t="s">
        <v>133</v>
      </c>
      <c r="U26" s="102">
        <v>46174</v>
      </c>
      <c r="V26" s="101">
        <v>300000</v>
      </c>
      <c r="W26" s="99" t="s">
        <v>126</v>
      </c>
      <c r="X26" s="99" t="s">
        <v>130</v>
      </c>
      <c r="Y26" s="99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82DC-377A-423D-804B-EF4BFA1D394A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3BCC-81A4-4CE5-BDBC-E4BA1CAF62C8}">
  <sheetPr>
    <pageSetUpPr fitToPage="1"/>
  </sheetPr>
  <dimension ref="A1:J12"/>
  <sheetViews>
    <sheetView topLeftCell="A9" workbookViewId="0">
      <selection sqref="A1:J13"/>
    </sheetView>
  </sheetViews>
  <sheetFormatPr defaultRowHeight="15" x14ac:dyDescent="0.25"/>
  <cols>
    <col min="1" max="1" width="29" customWidth="1"/>
    <col min="2" max="2" width="42" customWidth="1"/>
    <col min="3" max="3" width="27.5703125" customWidth="1"/>
    <col min="5" max="5" width="22.28515625" customWidth="1"/>
    <col min="7" max="7" width="23" customWidth="1"/>
    <col min="8" max="8" width="23.85546875" customWidth="1"/>
    <col min="9" max="9" width="19.42578125" customWidth="1"/>
    <col min="10" max="10" width="29.5703125" customWidth="1"/>
  </cols>
  <sheetData>
    <row r="1" spans="1:10" ht="248.25" customHeight="1" x14ac:dyDescent="0.25">
      <c r="A1" s="161" t="s">
        <v>247</v>
      </c>
      <c r="B1" s="1" t="s">
        <v>248</v>
      </c>
      <c r="C1" s="13" t="s">
        <v>32</v>
      </c>
      <c r="D1" s="13">
        <v>1</v>
      </c>
      <c r="E1" s="13" t="s">
        <v>249</v>
      </c>
      <c r="F1" s="14">
        <v>45689</v>
      </c>
      <c r="G1" s="163">
        <v>268294.8</v>
      </c>
      <c r="H1" s="13" t="s">
        <v>44</v>
      </c>
      <c r="I1" s="1" t="s">
        <v>15</v>
      </c>
      <c r="J1" s="12" t="s">
        <v>250</v>
      </c>
    </row>
    <row r="2" spans="1:10" ht="107.25" customHeight="1" x14ac:dyDescent="0.25">
      <c r="A2" s="161" t="s">
        <v>247</v>
      </c>
      <c r="B2" s="1" t="s">
        <v>251</v>
      </c>
      <c r="C2" s="13" t="s">
        <v>32</v>
      </c>
      <c r="D2" s="1">
        <v>1</v>
      </c>
      <c r="E2" s="13" t="s">
        <v>249</v>
      </c>
      <c r="F2" s="14">
        <v>45689</v>
      </c>
      <c r="G2" s="163">
        <v>36000</v>
      </c>
      <c r="H2" s="13" t="s">
        <v>44</v>
      </c>
      <c r="I2" s="1" t="s">
        <v>252</v>
      </c>
      <c r="J2" s="1" t="s">
        <v>253</v>
      </c>
    </row>
    <row r="3" spans="1:10" ht="125.25" customHeight="1" x14ac:dyDescent="0.25">
      <c r="A3" s="161" t="s">
        <v>247</v>
      </c>
      <c r="B3" s="1" t="s">
        <v>254</v>
      </c>
      <c r="C3" s="13" t="s">
        <v>32</v>
      </c>
      <c r="D3" s="13">
        <v>1</v>
      </c>
      <c r="E3" s="13" t="s">
        <v>249</v>
      </c>
      <c r="F3" s="14">
        <v>45689</v>
      </c>
      <c r="G3" s="164">
        <v>24000</v>
      </c>
      <c r="H3" s="13" t="s">
        <v>44</v>
      </c>
      <c r="I3" s="1" t="s">
        <v>15</v>
      </c>
      <c r="J3" s="1" t="s">
        <v>255</v>
      </c>
    </row>
    <row r="4" spans="1:10" ht="147.75" customHeight="1" x14ac:dyDescent="0.25">
      <c r="A4" s="161" t="s">
        <v>247</v>
      </c>
      <c r="B4" s="1" t="s">
        <v>256</v>
      </c>
      <c r="C4" s="13" t="s">
        <v>32</v>
      </c>
      <c r="D4" s="13">
        <v>1</v>
      </c>
      <c r="E4" s="13" t="s">
        <v>249</v>
      </c>
      <c r="F4" s="14">
        <v>45658</v>
      </c>
      <c r="G4" s="164">
        <v>42000</v>
      </c>
      <c r="H4" s="13" t="s">
        <v>140</v>
      </c>
      <c r="I4" s="1" t="s">
        <v>252</v>
      </c>
      <c r="J4" s="1" t="s">
        <v>257</v>
      </c>
    </row>
    <row r="5" spans="1:10" ht="172.5" customHeight="1" x14ac:dyDescent="0.25">
      <c r="A5" s="161" t="s">
        <v>247</v>
      </c>
      <c r="B5" s="1" t="s">
        <v>258</v>
      </c>
      <c r="C5" s="13" t="s">
        <v>32</v>
      </c>
      <c r="D5" s="13">
        <v>1</v>
      </c>
      <c r="E5" s="13" t="s">
        <v>249</v>
      </c>
      <c r="F5" s="14">
        <v>45839</v>
      </c>
      <c r="G5" s="164">
        <v>8684696</v>
      </c>
      <c r="H5" s="13" t="s">
        <v>259</v>
      </c>
      <c r="I5" s="1" t="s">
        <v>15</v>
      </c>
      <c r="J5" s="1" t="s">
        <v>260</v>
      </c>
    </row>
    <row r="6" spans="1:10" ht="93" customHeight="1" x14ac:dyDescent="0.25">
      <c r="A6" s="161" t="s">
        <v>247</v>
      </c>
      <c r="B6" s="1" t="s">
        <v>261</v>
      </c>
      <c r="C6" s="13" t="s">
        <v>32</v>
      </c>
      <c r="D6" s="13">
        <v>1</v>
      </c>
      <c r="E6" s="13" t="s">
        <v>249</v>
      </c>
      <c r="F6" s="14">
        <v>45778</v>
      </c>
      <c r="G6" s="164">
        <v>30000</v>
      </c>
      <c r="H6" s="13" t="s">
        <v>44</v>
      </c>
      <c r="I6" s="1" t="s">
        <v>252</v>
      </c>
      <c r="J6" s="1" t="s">
        <v>262</v>
      </c>
    </row>
    <row r="7" spans="1:10" ht="81" customHeight="1" x14ac:dyDescent="0.25">
      <c r="A7" s="161" t="s">
        <v>247</v>
      </c>
      <c r="B7" s="1" t="s">
        <v>263</v>
      </c>
      <c r="C7" s="13" t="s">
        <v>32</v>
      </c>
      <c r="D7" s="13">
        <v>2</v>
      </c>
      <c r="E7" s="13" t="s">
        <v>249</v>
      </c>
      <c r="F7" s="14">
        <v>45778</v>
      </c>
      <c r="G7" s="164">
        <v>10000</v>
      </c>
      <c r="H7" s="13" t="s">
        <v>264</v>
      </c>
      <c r="I7" s="1" t="s">
        <v>15</v>
      </c>
      <c r="J7" s="1" t="s">
        <v>262</v>
      </c>
    </row>
    <row r="8" spans="1:10" ht="142.5" customHeight="1" x14ac:dyDescent="0.25">
      <c r="A8" s="161" t="s">
        <v>247</v>
      </c>
      <c r="B8" s="1" t="s">
        <v>265</v>
      </c>
      <c r="C8" s="13" t="s">
        <v>32</v>
      </c>
      <c r="D8" s="13">
        <v>1</v>
      </c>
      <c r="E8" s="13" t="s">
        <v>266</v>
      </c>
      <c r="F8" s="14">
        <v>45778</v>
      </c>
      <c r="G8" s="164">
        <v>1103200</v>
      </c>
      <c r="H8" s="13" t="s">
        <v>267</v>
      </c>
      <c r="I8" s="1" t="s">
        <v>138</v>
      </c>
      <c r="J8" s="1" t="s">
        <v>268</v>
      </c>
    </row>
    <row r="9" spans="1:10" ht="155.25" customHeight="1" x14ac:dyDescent="0.25">
      <c r="A9" s="161" t="s">
        <v>247</v>
      </c>
      <c r="B9" s="1" t="s">
        <v>269</v>
      </c>
      <c r="C9" s="13" t="s">
        <v>32</v>
      </c>
      <c r="D9" s="13">
        <v>1</v>
      </c>
      <c r="E9" s="13" t="s">
        <v>266</v>
      </c>
      <c r="F9" s="14">
        <v>45748</v>
      </c>
      <c r="G9" s="164">
        <v>229209.32</v>
      </c>
      <c r="H9" s="13" t="s">
        <v>267</v>
      </c>
      <c r="I9" s="1" t="s">
        <v>138</v>
      </c>
      <c r="J9" s="1" t="s">
        <v>268</v>
      </c>
    </row>
    <row r="10" spans="1:10" ht="110.25" customHeight="1" x14ac:dyDescent="0.25">
      <c r="A10" s="161" t="s">
        <v>247</v>
      </c>
      <c r="B10" s="1" t="s">
        <v>270</v>
      </c>
      <c r="C10" s="13" t="s">
        <v>32</v>
      </c>
      <c r="D10" s="13">
        <v>1</v>
      </c>
      <c r="E10" s="13" t="s">
        <v>266</v>
      </c>
      <c r="F10" s="14">
        <v>45778</v>
      </c>
      <c r="G10" s="164">
        <v>670000</v>
      </c>
      <c r="H10" s="13" t="s">
        <v>267</v>
      </c>
      <c r="I10" s="1" t="s">
        <v>138</v>
      </c>
      <c r="J10" s="1" t="s">
        <v>268</v>
      </c>
    </row>
    <row r="11" spans="1:10" ht="66.75" customHeight="1" x14ac:dyDescent="0.25">
      <c r="A11" s="161" t="s">
        <v>247</v>
      </c>
      <c r="B11" s="1" t="s">
        <v>271</v>
      </c>
      <c r="C11" s="13" t="s">
        <v>32</v>
      </c>
      <c r="D11" s="13">
        <v>1</v>
      </c>
      <c r="E11" s="13" t="s">
        <v>266</v>
      </c>
      <c r="F11" s="14">
        <v>45717</v>
      </c>
      <c r="G11" s="164">
        <v>1536484.76469214</v>
      </c>
      <c r="H11" s="13" t="s">
        <v>259</v>
      </c>
      <c r="I11" s="1" t="s">
        <v>138</v>
      </c>
      <c r="J11" s="1" t="s">
        <v>272</v>
      </c>
    </row>
    <row r="12" spans="1:10" ht="123.75" customHeight="1" x14ac:dyDescent="0.25">
      <c r="A12" s="162" t="s">
        <v>247</v>
      </c>
      <c r="B12" s="36" t="s">
        <v>273</v>
      </c>
      <c r="C12" s="28" t="s">
        <v>32</v>
      </c>
      <c r="D12" s="28">
        <v>1</v>
      </c>
      <c r="E12" s="28" t="s">
        <v>266</v>
      </c>
      <c r="F12" s="30">
        <v>45717</v>
      </c>
      <c r="G12" s="165">
        <v>206040</v>
      </c>
      <c r="H12" s="28" t="s">
        <v>259</v>
      </c>
      <c r="I12" s="36" t="s">
        <v>138</v>
      </c>
      <c r="J12" s="36" t="s">
        <v>274</v>
      </c>
    </row>
  </sheetData>
  <pageMargins left="0.51181102362204722" right="0.51181102362204722" top="0.78740157480314965" bottom="0.78740157480314965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C8AF-81B5-4D5D-8CBE-17368F3C3902}">
  <dimension ref="A1:L10"/>
  <sheetViews>
    <sheetView topLeftCell="A6" workbookViewId="0">
      <selection activeCell="A2" sqref="A2:K10"/>
    </sheetView>
  </sheetViews>
  <sheetFormatPr defaultRowHeight="15" x14ac:dyDescent="0.25"/>
  <cols>
    <col min="1" max="1" width="18.42578125" customWidth="1"/>
    <col min="2" max="2" width="25.42578125" customWidth="1"/>
    <col min="3" max="3" width="28.5703125" customWidth="1"/>
    <col min="4" max="4" width="32.42578125" customWidth="1"/>
    <col min="5" max="5" width="42.28515625" customWidth="1"/>
    <col min="6" max="6" width="21.7109375" customWidth="1"/>
    <col min="7" max="7" width="11.7109375" bestFit="1" customWidth="1"/>
    <col min="8" max="8" width="14.42578125" customWidth="1"/>
    <col min="9" max="9" width="17.85546875" customWidth="1"/>
    <col min="10" max="10" width="20" customWidth="1"/>
    <col min="11" max="11" width="18.42578125" customWidth="1"/>
  </cols>
  <sheetData>
    <row r="1" spans="1:12" ht="29.25" thickBot="1" x14ac:dyDescent="0.3">
      <c r="A1" s="463" t="s">
        <v>136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2" ht="63.75" thickBot="1" x14ac:dyDescent="0.3">
      <c r="A2" s="51" t="s">
        <v>0</v>
      </c>
      <c r="B2" s="52" t="s">
        <v>1</v>
      </c>
      <c r="C2" s="53" t="s">
        <v>2</v>
      </c>
      <c r="D2" s="51" t="s">
        <v>3</v>
      </c>
      <c r="E2" s="51" t="s">
        <v>64</v>
      </c>
      <c r="F2" s="54" t="s">
        <v>4</v>
      </c>
      <c r="G2" s="51" t="s">
        <v>5</v>
      </c>
      <c r="H2" s="55" t="s">
        <v>6</v>
      </c>
      <c r="I2" s="55" t="s">
        <v>65</v>
      </c>
      <c r="J2" s="56" t="s">
        <v>8</v>
      </c>
      <c r="K2" s="57" t="s">
        <v>9</v>
      </c>
    </row>
    <row r="3" spans="1:12" ht="409.5" x14ac:dyDescent="0.25">
      <c r="A3" s="58" t="s">
        <v>66</v>
      </c>
      <c r="B3" s="59" t="s">
        <v>67</v>
      </c>
      <c r="C3" s="60" t="s">
        <v>32</v>
      </c>
      <c r="D3" s="61">
        <v>27600</v>
      </c>
      <c r="E3" s="62" t="s">
        <v>68</v>
      </c>
      <c r="F3" s="63" t="s">
        <v>69</v>
      </c>
      <c r="G3" s="105">
        <v>46023</v>
      </c>
      <c r="H3" s="64">
        <v>24200</v>
      </c>
      <c r="I3" s="106">
        <v>339032</v>
      </c>
      <c r="J3" s="65" t="s">
        <v>138</v>
      </c>
      <c r="K3" s="66" t="s">
        <v>70</v>
      </c>
    </row>
    <row r="4" spans="1:12" ht="409.5" x14ac:dyDescent="0.25">
      <c r="A4" s="67" t="s">
        <v>66</v>
      </c>
      <c r="B4" s="68" t="s">
        <v>71</v>
      </c>
      <c r="C4" s="69" t="s">
        <v>32</v>
      </c>
      <c r="D4" s="70" t="s">
        <v>72</v>
      </c>
      <c r="E4" s="71" t="s">
        <v>73</v>
      </c>
      <c r="F4" s="72" t="s">
        <v>69</v>
      </c>
      <c r="G4" s="107">
        <v>46054</v>
      </c>
      <c r="H4" s="73">
        <v>19100</v>
      </c>
      <c r="I4" s="76">
        <v>339030</v>
      </c>
      <c r="J4" s="65" t="s">
        <v>138</v>
      </c>
      <c r="K4" s="66" t="s">
        <v>70</v>
      </c>
    </row>
    <row r="5" spans="1:12" ht="405" x14ac:dyDescent="0.25">
      <c r="A5" s="58" t="s">
        <v>66</v>
      </c>
      <c r="B5" s="68" t="s">
        <v>74</v>
      </c>
      <c r="C5" s="69" t="s">
        <v>32</v>
      </c>
      <c r="D5" s="70">
        <v>4000</v>
      </c>
      <c r="E5" s="74" t="s">
        <v>75</v>
      </c>
      <c r="F5" s="72" t="s">
        <v>69</v>
      </c>
      <c r="G5" s="75"/>
      <c r="H5" s="73">
        <v>500</v>
      </c>
      <c r="I5" s="76">
        <v>339032</v>
      </c>
      <c r="J5" s="65" t="s">
        <v>138</v>
      </c>
      <c r="K5" s="66" t="s">
        <v>70</v>
      </c>
    </row>
    <row r="6" spans="1:12" ht="255" x14ac:dyDescent="0.25">
      <c r="A6" s="67" t="s">
        <v>66</v>
      </c>
      <c r="B6" s="68" t="s">
        <v>76</v>
      </c>
      <c r="C6" s="69" t="s">
        <v>32</v>
      </c>
      <c r="D6" s="70">
        <v>1600</v>
      </c>
      <c r="E6" s="74" t="s">
        <v>77</v>
      </c>
      <c r="F6" s="72" t="s">
        <v>69</v>
      </c>
      <c r="G6" s="108">
        <v>46054</v>
      </c>
      <c r="H6" s="73">
        <v>11600</v>
      </c>
      <c r="I6" s="76">
        <v>339030</v>
      </c>
      <c r="J6" s="65" t="s">
        <v>138</v>
      </c>
      <c r="K6" s="66" t="s">
        <v>70</v>
      </c>
    </row>
    <row r="7" spans="1:12" ht="60" x14ac:dyDescent="0.25">
      <c r="A7" s="77" t="s">
        <v>66</v>
      </c>
      <c r="B7" s="68" t="s">
        <v>78</v>
      </c>
      <c r="C7" s="69" t="s">
        <v>79</v>
      </c>
      <c r="D7" s="70" t="s">
        <v>80</v>
      </c>
      <c r="E7" s="71" t="s">
        <v>81</v>
      </c>
      <c r="F7" s="72" t="s">
        <v>69</v>
      </c>
      <c r="G7" s="108">
        <v>46082</v>
      </c>
      <c r="H7" s="73">
        <v>37200</v>
      </c>
      <c r="I7" s="76">
        <v>339039</v>
      </c>
      <c r="J7" s="65" t="s">
        <v>138</v>
      </c>
      <c r="K7" s="78" t="s">
        <v>82</v>
      </c>
    </row>
    <row r="8" spans="1:12" ht="90" x14ac:dyDescent="0.25">
      <c r="A8" s="77" t="s">
        <v>66</v>
      </c>
      <c r="B8" s="68" t="s">
        <v>83</v>
      </c>
      <c r="C8" s="69" t="s">
        <v>32</v>
      </c>
      <c r="D8" s="79" t="s">
        <v>84</v>
      </c>
      <c r="E8" s="80" t="s">
        <v>85</v>
      </c>
      <c r="F8" s="72" t="s">
        <v>69</v>
      </c>
      <c r="G8" s="108">
        <v>46082</v>
      </c>
      <c r="H8" s="73">
        <v>200000</v>
      </c>
      <c r="I8" s="76">
        <v>339035</v>
      </c>
      <c r="J8" s="70" t="s">
        <v>86</v>
      </c>
      <c r="K8" s="78" t="s">
        <v>87</v>
      </c>
    </row>
    <row r="9" spans="1:12" ht="45" x14ac:dyDescent="0.25">
      <c r="A9" s="67" t="s">
        <v>66</v>
      </c>
      <c r="B9" s="68" t="s">
        <v>88</v>
      </c>
      <c r="C9" s="69" t="s">
        <v>89</v>
      </c>
      <c r="D9" s="70" t="s">
        <v>90</v>
      </c>
      <c r="E9" s="71" t="s">
        <v>91</v>
      </c>
      <c r="F9" s="72" t="s">
        <v>92</v>
      </c>
      <c r="G9" s="108">
        <v>46054</v>
      </c>
      <c r="H9" s="73">
        <v>664171.6</v>
      </c>
      <c r="I9" s="76">
        <v>339039</v>
      </c>
      <c r="J9" s="70" t="s">
        <v>138</v>
      </c>
      <c r="K9" s="78" t="s">
        <v>93</v>
      </c>
    </row>
    <row r="10" spans="1:12" x14ac:dyDescent="0.25">
      <c r="A10" s="81" t="s">
        <v>94</v>
      </c>
      <c r="B10" s="82"/>
      <c r="C10" s="82"/>
      <c r="D10" s="82"/>
      <c r="E10" s="82"/>
      <c r="F10" s="82"/>
      <c r="G10" s="82"/>
      <c r="H10" s="83">
        <v>956771.6</v>
      </c>
      <c r="I10" s="84"/>
      <c r="J10" s="82"/>
      <c r="K10" s="82"/>
      <c r="L10" t="s">
        <v>166</v>
      </c>
    </row>
  </sheetData>
  <mergeCells count="1">
    <mergeCell ref="A1:K1"/>
  </mergeCells>
  <pageMargins left="0.51181102362204722" right="0.51181102362204722" top="0.78740157480314965" bottom="0.78740157480314965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DB8E-D720-44F2-98FE-7DFF5E24893F}">
  <dimension ref="A1:J15"/>
  <sheetViews>
    <sheetView topLeftCell="A10" workbookViewId="0">
      <selection activeCell="I14" sqref="I14"/>
    </sheetView>
  </sheetViews>
  <sheetFormatPr defaultRowHeight="15" x14ac:dyDescent="0.25"/>
  <cols>
    <col min="1" max="1" width="25.28515625" customWidth="1"/>
    <col min="2" max="2" width="29.140625" customWidth="1"/>
    <col min="3" max="3" width="15.28515625" customWidth="1"/>
    <col min="4" max="4" width="20.140625" customWidth="1"/>
    <col min="5" max="5" width="20.28515625" customWidth="1"/>
    <col min="6" max="6" width="14.28515625" customWidth="1"/>
    <col min="7" max="7" width="22.140625" customWidth="1"/>
    <col min="8" max="8" width="25.140625" customWidth="1"/>
    <col min="9" max="9" width="12.5703125" customWidth="1"/>
    <col min="10" max="10" width="25" customWidth="1"/>
  </cols>
  <sheetData>
    <row r="1" spans="1:10" ht="29.25" thickBot="1" x14ac:dyDescent="0.3">
      <c r="A1" s="468" t="s">
        <v>136</v>
      </c>
      <c r="B1" s="469"/>
      <c r="C1" s="469"/>
      <c r="D1" s="469"/>
      <c r="E1" s="469"/>
      <c r="F1" s="469"/>
      <c r="G1" s="470"/>
      <c r="H1" s="469"/>
      <c r="I1" s="471"/>
      <c r="J1" s="472"/>
    </row>
    <row r="2" spans="1:10" ht="56.2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9" t="s">
        <v>7</v>
      </c>
      <c r="I2" s="9" t="s">
        <v>8</v>
      </c>
      <c r="J2" s="9" t="s">
        <v>9</v>
      </c>
    </row>
    <row r="3" spans="1:10" ht="78.75" x14ac:dyDescent="0.25">
      <c r="A3" s="85" t="s">
        <v>95</v>
      </c>
      <c r="B3" s="86" t="s">
        <v>96</v>
      </c>
      <c r="C3" s="85" t="s">
        <v>97</v>
      </c>
      <c r="D3" s="85">
        <v>1</v>
      </c>
      <c r="E3" s="87">
        <v>508420.22</v>
      </c>
      <c r="F3" s="88" t="s">
        <v>98</v>
      </c>
      <c r="G3" s="89">
        <v>46113</v>
      </c>
      <c r="H3" s="85" t="s">
        <v>99</v>
      </c>
      <c r="I3" s="85" t="s">
        <v>138</v>
      </c>
      <c r="J3" s="86" t="s">
        <v>100</v>
      </c>
    </row>
    <row r="4" spans="1:10" ht="67.5" x14ac:dyDescent="0.25">
      <c r="A4" s="85" t="s">
        <v>95</v>
      </c>
      <c r="B4" s="86" t="s">
        <v>101</v>
      </c>
      <c r="C4" s="85" t="s">
        <v>97</v>
      </c>
      <c r="D4" s="85">
        <v>1</v>
      </c>
      <c r="E4" s="87">
        <v>600000</v>
      </c>
      <c r="F4" s="88" t="s">
        <v>98</v>
      </c>
      <c r="G4" s="89">
        <v>46204</v>
      </c>
      <c r="H4" s="85" t="s">
        <v>99</v>
      </c>
      <c r="I4" s="85" t="s">
        <v>138</v>
      </c>
      <c r="J4" s="86" t="s">
        <v>100</v>
      </c>
    </row>
    <row r="5" spans="1:10" ht="67.5" x14ac:dyDescent="0.25">
      <c r="A5" s="85" t="s">
        <v>95</v>
      </c>
      <c r="B5" s="86" t="s">
        <v>102</v>
      </c>
      <c r="C5" s="85" t="s">
        <v>97</v>
      </c>
      <c r="D5" s="85">
        <v>1</v>
      </c>
      <c r="E5" s="90">
        <v>150000</v>
      </c>
      <c r="F5" s="88" t="s">
        <v>98</v>
      </c>
      <c r="G5" s="89">
        <v>46204</v>
      </c>
      <c r="H5" s="85" t="s">
        <v>99</v>
      </c>
      <c r="I5" s="85" t="s">
        <v>138</v>
      </c>
      <c r="J5" s="86" t="s">
        <v>100</v>
      </c>
    </row>
    <row r="6" spans="1:10" ht="67.5" x14ac:dyDescent="0.25">
      <c r="A6" s="85" t="s">
        <v>95</v>
      </c>
      <c r="B6" s="86" t="s">
        <v>103</v>
      </c>
      <c r="C6" s="85" t="s">
        <v>97</v>
      </c>
      <c r="D6" s="85">
        <v>1</v>
      </c>
      <c r="E6" s="87">
        <v>600000</v>
      </c>
      <c r="F6" s="88" t="s">
        <v>98</v>
      </c>
      <c r="G6" s="89">
        <v>46235</v>
      </c>
      <c r="H6" s="85" t="s">
        <v>99</v>
      </c>
      <c r="I6" s="85" t="s">
        <v>138</v>
      </c>
      <c r="J6" s="86" t="s">
        <v>100</v>
      </c>
    </row>
    <row r="7" spans="1:10" ht="67.5" x14ac:dyDescent="0.25">
      <c r="A7" s="85" t="s">
        <v>95</v>
      </c>
      <c r="B7" s="86" t="s">
        <v>104</v>
      </c>
      <c r="C7" s="85" t="s">
        <v>97</v>
      </c>
      <c r="D7" s="85">
        <v>1</v>
      </c>
      <c r="E7" s="87">
        <v>450000</v>
      </c>
      <c r="F7" s="88" t="s">
        <v>98</v>
      </c>
      <c r="G7" s="89">
        <v>46266</v>
      </c>
      <c r="H7" s="85" t="s">
        <v>99</v>
      </c>
      <c r="I7" s="85" t="s">
        <v>138</v>
      </c>
      <c r="J7" s="86" t="s">
        <v>100</v>
      </c>
    </row>
    <row r="8" spans="1:10" ht="67.5" x14ac:dyDescent="0.25">
      <c r="A8" s="85" t="s">
        <v>95</v>
      </c>
      <c r="B8" s="86" t="s">
        <v>105</v>
      </c>
      <c r="C8" s="85" t="s">
        <v>97</v>
      </c>
      <c r="D8" s="85">
        <v>1</v>
      </c>
      <c r="E8" s="87">
        <v>300000</v>
      </c>
      <c r="F8" s="88" t="s">
        <v>98</v>
      </c>
      <c r="G8" s="89">
        <v>46327</v>
      </c>
      <c r="H8" s="85" t="s">
        <v>99</v>
      </c>
      <c r="I8" s="85" t="s">
        <v>138</v>
      </c>
      <c r="J8" s="86" t="s">
        <v>100</v>
      </c>
    </row>
    <row r="9" spans="1:10" ht="123.75" x14ac:dyDescent="0.25">
      <c r="A9" s="85" t="s">
        <v>95</v>
      </c>
      <c r="B9" s="86" t="s">
        <v>106</v>
      </c>
      <c r="C9" s="85" t="s">
        <v>97</v>
      </c>
      <c r="D9" s="85">
        <v>1</v>
      </c>
      <c r="E9" s="87">
        <v>1500000.0035000001</v>
      </c>
      <c r="F9" s="88" t="s">
        <v>92</v>
      </c>
      <c r="G9" s="89">
        <v>46023</v>
      </c>
      <c r="H9" s="85" t="s">
        <v>44</v>
      </c>
      <c r="I9" s="85" t="s">
        <v>138</v>
      </c>
      <c r="J9" s="86" t="s">
        <v>107</v>
      </c>
    </row>
    <row r="10" spans="1:10" ht="67.5" x14ac:dyDescent="0.25">
      <c r="A10" s="85" t="s">
        <v>95</v>
      </c>
      <c r="B10" s="86" t="s">
        <v>108</v>
      </c>
      <c r="C10" s="85" t="s">
        <v>97</v>
      </c>
      <c r="D10" s="91">
        <v>50000</v>
      </c>
      <c r="E10" s="87">
        <v>1000000.0035</v>
      </c>
      <c r="F10" s="88" t="s">
        <v>98</v>
      </c>
      <c r="G10" s="89">
        <v>46113</v>
      </c>
      <c r="H10" s="85" t="s">
        <v>109</v>
      </c>
      <c r="I10" s="85" t="s">
        <v>138</v>
      </c>
      <c r="J10" s="86" t="s">
        <v>110</v>
      </c>
    </row>
    <row r="11" spans="1:10" ht="67.5" x14ac:dyDescent="0.25">
      <c r="A11" s="85" t="s">
        <v>95</v>
      </c>
      <c r="B11" s="86" t="s">
        <v>111</v>
      </c>
      <c r="C11" s="85" t="s">
        <v>97</v>
      </c>
      <c r="D11" s="85">
        <v>1</v>
      </c>
      <c r="E11" s="87">
        <v>500000</v>
      </c>
      <c r="F11" s="88" t="s">
        <v>98</v>
      </c>
      <c r="G11" s="89">
        <v>46023</v>
      </c>
      <c r="H11" s="85" t="s">
        <v>109</v>
      </c>
      <c r="I11" s="85" t="s">
        <v>138</v>
      </c>
      <c r="J11" s="86" t="s">
        <v>112</v>
      </c>
    </row>
    <row r="12" spans="1:10" ht="45" x14ac:dyDescent="0.25">
      <c r="A12" s="92" t="s">
        <v>95</v>
      </c>
      <c r="B12" s="86" t="s">
        <v>113</v>
      </c>
      <c r="C12" s="93" t="s">
        <v>32</v>
      </c>
      <c r="D12" s="85">
        <v>1</v>
      </c>
      <c r="E12" s="87">
        <v>2000000</v>
      </c>
      <c r="F12" s="88" t="s">
        <v>98</v>
      </c>
      <c r="G12" s="89">
        <v>46023</v>
      </c>
      <c r="H12" s="85" t="s">
        <v>114</v>
      </c>
      <c r="I12" s="85" t="s">
        <v>138</v>
      </c>
      <c r="J12" s="86" t="s">
        <v>115</v>
      </c>
    </row>
    <row r="13" spans="1:10" ht="67.5" x14ac:dyDescent="0.25">
      <c r="A13" s="92" t="s">
        <v>95</v>
      </c>
      <c r="B13" s="86" t="s">
        <v>116</v>
      </c>
      <c r="C13" s="93" t="s">
        <v>32</v>
      </c>
      <c r="D13" s="85">
        <v>1</v>
      </c>
      <c r="E13" s="87">
        <v>1500000</v>
      </c>
      <c r="F13" s="88" t="s">
        <v>98</v>
      </c>
      <c r="G13" s="89">
        <v>46023</v>
      </c>
      <c r="H13" s="85" t="s">
        <v>114</v>
      </c>
      <c r="I13" s="85" t="s">
        <v>138</v>
      </c>
      <c r="J13" s="86" t="s">
        <v>117</v>
      </c>
    </row>
    <row r="14" spans="1:10" ht="112.5" x14ac:dyDescent="0.25">
      <c r="A14" s="85" t="s">
        <v>95</v>
      </c>
      <c r="B14" s="86" t="s">
        <v>118</v>
      </c>
      <c r="C14" s="85" t="s">
        <v>32</v>
      </c>
      <c r="D14" s="85">
        <v>1</v>
      </c>
      <c r="E14" s="87">
        <v>65000</v>
      </c>
      <c r="F14" s="88" t="s">
        <v>98</v>
      </c>
      <c r="G14" s="89">
        <v>46054</v>
      </c>
      <c r="H14" s="94" t="s">
        <v>36</v>
      </c>
      <c r="I14" s="85" t="s">
        <v>138</v>
      </c>
      <c r="J14" s="95" t="s">
        <v>119</v>
      </c>
    </row>
    <row r="15" spans="1:10" x14ac:dyDescent="0.25">
      <c r="A15" s="96" t="s">
        <v>135</v>
      </c>
      <c r="B15" s="96"/>
      <c r="C15" s="96"/>
      <c r="D15" s="96"/>
      <c r="E15" s="97">
        <f>SUM(E3:E14)</f>
        <v>9173420.227</v>
      </c>
      <c r="F15" s="98"/>
      <c r="G15" s="96"/>
      <c r="H15" s="96"/>
      <c r="I15" s="96"/>
      <c r="J15" s="96"/>
    </row>
  </sheetData>
  <mergeCells count="1"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C00C-BF94-4BB3-83C0-5578578E65B4}">
  <dimension ref="A1:N21"/>
  <sheetViews>
    <sheetView topLeftCell="A11" workbookViewId="0">
      <selection activeCell="A3" sqref="A3:K14"/>
    </sheetView>
  </sheetViews>
  <sheetFormatPr defaultRowHeight="15" x14ac:dyDescent="0.25"/>
  <cols>
    <col min="1" max="1" width="25.28515625" customWidth="1"/>
    <col min="2" max="2" width="29.140625" customWidth="1"/>
    <col min="3" max="3" width="15.28515625" customWidth="1"/>
    <col min="4" max="5" width="20.140625" customWidth="1"/>
    <col min="6" max="6" width="20.28515625" customWidth="1"/>
    <col min="7" max="7" width="14.28515625" customWidth="1"/>
    <col min="8" max="8" width="22.140625" customWidth="1"/>
    <col min="9" max="9" width="25.140625" customWidth="1"/>
    <col min="10" max="10" width="12.5703125" customWidth="1"/>
    <col min="11" max="11" width="25" customWidth="1"/>
    <col min="14" max="14" width="14.42578125" bestFit="1" customWidth="1"/>
  </cols>
  <sheetData>
    <row r="1" spans="1:14" ht="29.25" thickBot="1" x14ac:dyDescent="0.3">
      <c r="A1" s="468" t="s">
        <v>136</v>
      </c>
      <c r="B1" s="469"/>
      <c r="C1" s="469"/>
      <c r="D1" s="469"/>
      <c r="E1" s="469"/>
      <c r="F1" s="469"/>
      <c r="G1" s="469"/>
      <c r="H1" s="470"/>
      <c r="I1" s="469"/>
      <c r="J1" s="471"/>
      <c r="K1" s="472"/>
    </row>
    <row r="2" spans="1:14" ht="56.2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168</v>
      </c>
      <c r="F2" s="9" t="s">
        <v>4</v>
      </c>
      <c r="G2" s="9" t="s">
        <v>5</v>
      </c>
      <c r="H2" s="10" t="s">
        <v>6</v>
      </c>
      <c r="I2" s="9" t="s">
        <v>7</v>
      </c>
      <c r="J2" s="9" t="s">
        <v>8</v>
      </c>
      <c r="K2" s="9" t="s">
        <v>9</v>
      </c>
    </row>
    <row r="3" spans="1:14" ht="78.75" x14ac:dyDescent="0.25">
      <c r="A3" s="85" t="s">
        <v>95</v>
      </c>
      <c r="B3" s="86" t="s">
        <v>96</v>
      </c>
      <c r="C3" s="85" t="s">
        <v>97</v>
      </c>
      <c r="D3" s="85">
        <v>1</v>
      </c>
      <c r="E3" s="85"/>
      <c r="F3" s="87">
        <v>508420.22</v>
      </c>
      <c r="G3" s="88" t="s">
        <v>98</v>
      </c>
      <c r="H3" s="89">
        <v>46113</v>
      </c>
      <c r="I3" s="85" t="s">
        <v>44</v>
      </c>
      <c r="J3" s="85" t="s">
        <v>138</v>
      </c>
      <c r="K3" s="86" t="s">
        <v>100</v>
      </c>
    </row>
    <row r="4" spans="1:14" ht="67.5" x14ac:dyDescent="0.25">
      <c r="A4" s="85" t="s">
        <v>95</v>
      </c>
      <c r="B4" s="86" t="s">
        <v>101</v>
      </c>
      <c r="C4" s="85" t="s">
        <v>97</v>
      </c>
      <c r="D4" s="116">
        <v>1</v>
      </c>
      <c r="E4" s="116"/>
      <c r="F4" s="87">
        <v>600000</v>
      </c>
      <c r="G4" s="88" t="s">
        <v>98</v>
      </c>
      <c r="H4" s="89">
        <v>46204</v>
      </c>
      <c r="I4" s="85" t="s">
        <v>44</v>
      </c>
      <c r="J4" s="85" t="s">
        <v>138</v>
      </c>
      <c r="K4" s="86" t="s">
        <v>100</v>
      </c>
    </row>
    <row r="5" spans="1:14" ht="67.5" x14ac:dyDescent="0.25">
      <c r="A5" s="85" t="s">
        <v>95</v>
      </c>
      <c r="B5" s="86" t="s">
        <v>102</v>
      </c>
      <c r="C5" s="85" t="s">
        <v>97</v>
      </c>
      <c r="D5" s="116">
        <v>1</v>
      </c>
      <c r="E5" s="116"/>
      <c r="F5" s="90">
        <v>150000</v>
      </c>
      <c r="G5" s="88" t="s">
        <v>98</v>
      </c>
      <c r="H5" s="89">
        <v>46204</v>
      </c>
      <c r="I5" s="85" t="s">
        <v>44</v>
      </c>
      <c r="J5" s="85" t="s">
        <v>138</v>
      </c>
      <c r="K5" s="86" t="s">
        <v>100</v>
      </c>
    </row>
    <row r="6" spans="1:14" ht="67.5" x14ac:dyDescent="0.25">
      <c r="A6" s="85" t="s">
        <v>95</v>
      </c>
      <c r="B6" s="86" t="s">
        <v>103</v>
      </c>
      <c r="C6" s="85" t="s">
        <v>97</v>
      </c>
      <c r="D6" s="116">
        <v>1</v>
      </c>
      <c r="E6" s="116"/>
      <c r="F6" s="87">
        <v>600000</v>
      </c>
      <c r="G6" s="88" t="s">
        <v>98</v>
      </c>
      <c r="H6" s="89">
        <v>46235</v>
      </c>
      <c r="I6" s="85" t="s">
        <v>44</v>
      </c>
      <c r="J6" s="85" t="s">
        <v>138</v>
      </c>
      <c r="K6" s="86" t="s">
        <v>100</v>
      </c>
      <c r="N6" s="117"/>
    </row>
    <row r="7" spans="1:14" ht="67.5" x14ac:dyDescent="0.25">
      <c r="A7" s="85" t="s">
        <v>95</v>
      </c>
      <c r="B7" s="86" t="s">
        <v>104</v>
      </c>
      <c r="C7" s="85" t="s">
        <v>97</v>
      </c>
      <c r="D7" s="116">
        <v>1</v>
      </c>
      <c r="E7" s="116"/>
      <c r="F7" s="87">
        <v>450000</v>
      </c>
      <c r="G7" s="88" t="s">
        <v>98</v>
      </c>
      <c r="H7" s="89">
        <v>46266</v>
      </c>
      <c r="I7" s="85" t="s">
        <v>44</v>
      </c>
      <c r="J7" s="85" t="s">
        <v>138</v>
      </c>
      <c r="K7" s="86" t="s">
        <v>100</v>
      </c>
      <c r="N7" s="117">
        <f>F4+F5+F6+F7+F8</f>
        <v>2100000</v>
      </c>
    </row>
    <row r="8" spans="1:14" ht="67.5" x14ac:dyDescent="0.25">
      <c r="A8" s="85" t="s">
        <v>95</v>
      </c>
      <c r="B8" s="86" t="s">
        <v>105</v>
      </c>
      <c r="C8" s="85" t="s">
        <v>97</v>
      </c>
      <c r="D8" s="116">
        <v>1</v>
      </c>
      <c r="E8" s="116"/>
      <c r="F8" s="87">
        <v>300000</v>
      </c>
      <c r="G8" s="88" t="s">
        <v>98</v>
      </c>
      <c r="H8" s="89">
        <v>46327</v>
      </c>
      <c r="I8" s="85" t="s">
        <v>44</v>
      </c>
      <c r="J8" s="85" t="s">
        <v>138</v>
      </c>
      <c r="K8" s="86" t="s">
        <v>100</v>
      </c>
    </row>
    <row r="9" spans="1:14" ht="123.75" x14ac:dyDescent="0.25">
      <c r="A9" s="85" t="s">
        <v>95</v>
      </c>
      <c r="B9" s="86" t="s">
        <v>106</v>
      </c>
      <c r="C9" s="85" t="s">
        <v>97</v>
      </c>
      <c r="D9" s="85">
        <v>1</v>
      </c>
      <c r="E9" s="85"/>
      <c r="F9" s="87">
        <v>1500000.0035000001</v>
      </c>
      <c r="G9" s="88" t="s">
        <v>92</v>
      </c>
      <c r="H9" s="89">
        <v>46023</v>
      </c>
      <c r="I9" s="85" t="s">
        <v>44</v>
      </c>
      <c r="J9" s="85" t="s">
        <v>138</v>
      </c>
      <c r="K9" s="86" t="s">
        <v>107</v>
      </c>
    </row>
    <row r="10" spans="1:14" ht="67.5" x14ac:dyDescent="0.25">
      <c r="A10" s="85" t="s">
        <v>95</v>
      </c>
      <c r="B10" s="86" t="s">
        <v>108</v>
      </c>
      <c r="C10" s="85" t="s">
        <v>97</v>
      </c>
      <c r="D10" s="91">
        <v>50000</v>
      </c>
      <c r="E10" s="91"/>
      <c r="F10" s="87">
        <v>1000000.0035</v>
      </c>
      <c r="G10" s="88" t="s">
        <v>98</v>
      </c>
      <c r="H10" s="89">
        <v>46113</v>
      </c>
      <c r="I10" s="85" t="s">
        <v>109</v>
      </c>
      <c r="J10" s="85" t="s">
        <v>138</v>
      </c>
      <c r="K10" s="86" t="s">
        <v>110</v>
      </c>
    </row>
    <row r="11" spans="1:14" ht="67.5" x14ac:dyDescent="0.25">
      <c r="A11" s="85" t="s">
        <v>95</v>
      </c>
      <c r="B11" s="86" t="s">
        <v>111</v>
      </c>
      <c r="C11" s="85" t="s">
        <v>97</v>
      </c>
      <c r="D11" s="85">
        <v>1</v>
      </c>
      <c r="E11" s="85"/>
      <c r="F11" s="87">
        <v>500000</v>
      </c>
      <c r="G11" s="88" t="s">
        <v>98</v>
      </c>
      <c r="H11" s="89">
        <v>46023</v>
      </c>
      <c r="I11" s="85" t="s">
        <v>109</v>
      </c>
      <c r="J11" s="85" t="s">
        <v>138</v>
      </c>
      <c r="K11" s="86" t="s">
        <v>112</v>
      </c>
    </row>
    <row r="12" spans="1:14" ht="45" x14ac:dyDescent="0.25">
      <c r="A12" s="92" t="s">
        <v>95</v>
      </c>
      <c r="B12" s="86" t="s">
        <v>113</v>
      </c>
      <c r="C12" s="93" t="s">
        <v>32</v>
      </c>
      <c r="D12" s="85">
        <v>1</v>
      </c>
      <c r="E12" s="85"/>
      <c r="F12" s="87">
        <v>2000000</v>
      </c>
      <c r="G12" s="88" t="s">
        <v>98</v>
      </c>
      <c r="H12" s="89">
        <v>46023</v>
      </c>
      <c r="I12" s="85" t="s">
        <v>114</v>
      </c>
      <c r="J12" s="85" t="s">
        <v>138</v>
      </c>
      <c r="K12" s="86" t="s">
        <v>115</v>
      </c>
    </row>
    <row r="13" spans="1:14" ht="67.5" x14ac:dyDescent="0.25">
      <c r="A13" s="92" t="s">
        <v>95</v>
      </c>
      <c r="B13" s="86" t="s">
        <v>116</v>
      </c>
      <c r="C13" s="93" t="s">
        <v>32</v>
      </c>
      <c r="D13" s="85">
        <v>1</v>
      </c>
      <c r="E13" s="85"/>
      <c r="F13" s="87">
        <v>1500000</v>
      </c>
      <c r="G13" s="88" t="s">
        <v>98</v>
      </c>
      <c r="H13" s="89">
        <v>46023</v>
      </c>
      <c r="I13" s="85" t="s">
        <v>114</v>
      </c>
      <c r="J13" s="85" t="s">
        <v>138</v>
      </c>
      <c r="K13" s="86" t="s">
        <v>117</v>
      </c>
    </row>
    <row r="14" spans="1:14" ht="112.5" x14ac:dyDescent="0.25">
      <c r="A14" s="85" t="s">
        <v>95</v>
      </c>
      <c r="B14" s="86" t="s">
        <v>118</v>
      </c>
      <c r="C14" s="85" t="s">
        <v>32</v>
      </c>
      <c r="D14" s="85">
        <v>1</v>
      </c>
      <c r="E14" s="85"/>
      <c r="F14" s="87">
        <v>65000</v>
      </c>
      <c r="G14" s="88" t="s">
        <v>98</v>
      </c>
      <c r="H14" s="89">
        <v>46054</v>
      </c>
      <c r="I14" s="94" t="s">
        <v>36</v>
      </c>
      <c r="J14" s="85" t="s">
        <v>138</v>
      </c>
      <c r="K14" s="95" t="s">
        <v>119</v>
      </c>
    </row>
    <row r="15" spans="1:14" x14ac:dyDescent="0.25">
      <c r="A15" s="96" t="s">
        <v>135</v>
      </c>
      <c r="B15" s="96"/>
      <c r="C15" s="96"/>
      <c r="D15" s="96"/>
      <c r="E15" s="96"/>
      <c r="F15" s="97">
        <f>SUM(F3:F14)</f>
        <v>9173420.227</v>
      </c>
      <c r="G15" s="98"/>
      <c r="H15" s="96"/>
      <c r="I15" s="96"/>
      <c r="J15" s="96"/>
      <c r="K15" s="96"/>
    </row>
    <row r="18" spans="1:11" x14ac:dyDescent="0.25">
      <c r="A18" t="s">
        <v>150</v>
      </c>
    </row>
    <row r="19" spans="1:11" ht="45" x14ac:dyDescent="0.25">
      <c r="A19" s="92" t="s">
        <v>95</v>
      </c>
      <c r="B19" s="86" t="s">
        <v>113</v>
      </c>
      <c r="C19" s="93" t="s">
        <v>32</v>
      </c>
      <c r="D19" s="85">
        <v>1</v>
      </c>
      <c r="E19" s="85"/>
      <c r="F19" s="87">
        <v>2000000</v>
      </c>
      <c r="G19" s="88" t="s">
        <v>98</v>
      </c>
      <c r="H19" s="89">
        <v>46023</v>
      </c>
      <c r="I19" s="85" t="s">
        <v>114</v>
      </c>
      <c r="J19" s="85"/>
      <c r="K19" s="86" t="s">
        <v>115</v>
      </c>
    </row>
    <row r="20" spans="1:11" ht="67.5" x14ac:dyDescent="0.25">
      <c r="A20" s="92" t="s">
        <v>95</v>
      </c>
      <c r="B20" s="86" t="s">
        <v>116</v>
      </c>
      <c r="C20" s="93" t="s">
        <v>32</v>
      </c>
      <c r="D20" s="85">
        <v>1</v>
      </c>
      <c r="E20" s="85"/>
      <c r="F20" s="87">
        <v>1500000</v>
      </c>
      <c r="G20" s="88" t="s">
        <v>98</v>
      </c>
      <c r="H20" s="89">
        <v>46023</v>
      </c>
      <c r="I20" s="85" t="s">
        <v>114</v>
      </c>
      <c r="J20" s="85"/>
      <c r="K20" s="86" t="s">
        <v>117</v>
      </c>
    </row>
    <row r="21" spans="1:11" x14ac:dyDescent="0.25">
      <c r="A21" t="s">
        <v>135</v>
      </c>
      <c r="F21" s="117">
        <f>SUM(F19:F20)</f>
        <v>3500000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B13B-FC45-4ED4-AFF4-A826ADF61259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D0E2-C0C5-4049-AA56-CBCBEABC0729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0008-DC3F-439F-9642-059BB657293C}">
  <dimension ref="A1:J12"/>
  <sheetViews>
    <sheetView workbookViewId="0">
      <selection activeCell="E4" sqref="E4"/>
    </sheetView>
  </sheetViews>
  <sheetFormatPr defaultRowHeight="15" x14ac:dyDescent="0.25"/>
  <cols>
    <col min="1" max="1" width="21" customWidth="1"/>
    <col min="2" max="2" width="36.140625" customWidth="1"/>
    <col min="5" max="5" width="22.85546875" customWidth="1"/>
    <col min="7" max="7" width="14.7109375" customWidth="1"/>
    <col min="8" max="8" width="19" customWidth="1"/>
    <col min="9" max="9" width="23.5703125" customWidth="1"/>
    <col min="10" max="10" width="49" customWidth="1"/>
  </cols>
  <sheetData>
    <row r="1" spans="1:10" x14ac:dyDescent="0.25">
      <c r="A1" s="473" t="s">
        <v>151</v>
      </c>
      <c r="B1" s="473" t="s">
        <v>152</v>
      </c>
      <c r="C1" s="474" t="s">
        <v>153</v>
      </c>
      <c r="D1" s="474" t="s">
        <v>154</v>
      </c>
      <c r="E1" s="474" t="s">
        <v>155</v>
      </c>
      <c r="F1" s="473" t="s">
        <v>156</v>
      </c>
      <c r="G1" s="473" t="s">
        <v>157</v>
      </c>
      <c r="H1" s="473" t="s">
        <v>158</v>
      </c>
      <c r="I1" s="473" t="s">
        <v>159</v>
      </c>
      <c r="J1" s="473" t="s">
        <v>160</v>
      </c>
    </row>
    <row r="2" spans="1:10" x14ac:dyDescent="0.25">
      <c r="A2" s="473"/>
      <c r="B2" s="473"/>
      <c r="C2" s="474"/>
      <c r="D2" s="474"/>
      <c r="E2" s="474"/>
      <c r="F2" s="473"/>
      <c r="G2" s="473"/>
      <c r="H2" s="473"/>
      <c r="I2" s="473"/>
      <c r="J2" s="473" t="s">
        <v>161</v>
      </c>
    </row>
    <row r="3" spans="1:10" ht="45" x14ac:dyDescent="0.25">
      <c r="A3" s="85" t="s">
        <v>95</v>
      </c>
      <c r="B3" s="86" t="s">
        <v>162</v>
      </c>
      <c r="C3" s="85" t="s">
        <v>32</v>
      </c>
      <c r="D3" s="85">
        <v>10</v>
      </c>
      <c r="E3" s="87">
        <v>2222932.2999999998</v>
      </c>
      <c r="F3" s="88" t="s">
        <v>98</v>
      </c>
      <c r="G3" s="85" t="s">
        <v>163</v>
      </c>
      <c r="H3" s="85" t="s">
        <v>99</v>
      </c>
      <c r="I3" s="85"/>
      <c r="J3" s="86" t="s">
        <v>164</v>
      </c>
    </row>
    <row r="4" spans="1:10" ht="67.5" x14ac:dyDescent="0.25">
      <c r="A4" s="85" t="s">
        <v>95</v>
      </c>
      <c r="B4" s="86" t="s">
        <v>106</v>
      </c>
      <c r="C4" s="85" t="s">
        <v>97</v>
      </c>
      <c r="D4" s="85">
        <v>1</v>
      </c>
      <c r="E4" s="118">
        <v>1500000.0035000001</v>
      </c>
      <c r="F4" s="88" t="s">
        <v>92</v>
      </c>
      <c r="G4" s="89">
        <v>46023</v>
      </c>
      <c r="H4" s="85" t="s">
        <v>44</v>
      </c>
      <c r="I4" s="85"/>
      <c r="J4" s="86" t="s">
        <v>107</v>
      </c>
    </row>
    <row r="5" spans="1:10" ht="56.25" x14ac:dyDescent="0.25">
      <c r="A5" s="85" t="s">
        <v>95</v>
      </c>
      <c r="B5" s="86" t="s">
        <v>108</v>
      </c>
      <c r="C5" s="85" t="s">
        <v>97</v>
      </c>
      <c r="D5" s="91">
        <v>50000</v>
      </c>
      <c r="E5" s="118">
        <v>1000000.0035</v>
      </c>
      <c r="F5" s="88" t="s">
        <v>98</v>
      </c>
      <c r="G5" s="89">
        <v>46113</v>
      </c>
      <c r="H5" s="85" t="s">
        <v>109</v>
      </c>
      <c r="I5" s="85"/>
      <c r="J5" s="86" t="s">
        <v>110</v>
      </c>
    </row>
    <row r="6" spans="1:10" ht="56.25" x14ac:dyDescent="0.25">
      <c r="A6" s="85" t="s">
        <v>95</v>
      </c>
      <c r="B6" s="86" t="s">
        <v>111</v>
      </c>
      <c r="C6" s="85" t="s">
        <v>97</v>
      </c>
      <c r="D6" s="85">
        <v>1</v>
      </c>
      <c r="E6" s="118">
        <v>500000</v>
      </c>
      <c r="F6" s="88" t="s">
        <v>98</v>
      </c>
      <c r="G6" s="89">
        <v>46023</v>
      </c>
      <c r="H6" s="85" t="s">
        <v>109</v>
      </c>
      <c r="I6" s="85"/>
      <c r="J6" s="86" t="s">
        <v>112</v>
      </c>
    </row>
    <row r="7" spans="1:10" ht="33.75" x14ac:dyDescent="0.25">
      <c r="A7" s="92" t="s">
        <v>95</v>
      </c>
      <c r="B7" s="86" t="s">
        <v>113</v>
      </c>
      <c r="C7" s="93" t="s">
        <v>32</v>
      </c>
      <c r="D7" s="85">
        <v>1</v>
      </c>
      <c r="E7" s="118">
        <v>2000000</v>
      </c>
      <c r="F7" s="88" t="s">
        <v>98</v>
      </c>
      <c r="G7" s="89">
        <v>46023</v>
      </c>
      <c r="H7" s="85" t="s">
        <v>114</v>
      </c>
      <c r="I7" s="85"/>
      <c r="J7" s="86" t="s">
        <v>115</v>
      </c>
    </row>
    <row r="8" spans="1:10" ht="45" x14ac:dyDescent="0.25">
      <c r="A8" s="92" t="s">
        <v>95</v>
      </c>
      <c r="B8" s="86" t="s">
        <v>116</v>
      </c>
      <c r="C8" s="93" t="s">
        <v>32</v>
      </c>
      <c r="D8" s="85">
        <v>1</v>
      </c>
      <c r="E8" s="118">
        <v>1500000</v>
      </c>
      <c r="F8" s="88" t="s">
        <v>98</v>
      </c>
      <c r="G8" s="89">
        <v>46023</v>
      </c>
      <c r="H8" s="85" t="s">
        <v>114</v>
      </c>
      <c r="I8" s="85"/>
      <c r="J8" s="86" t="s">
        <v>117</v>
      </c>
    </row>
    <row r="9" spans="1:10" ht="56.25" x14ac:dyDescent="0.25">
      <c r="A9" s="85" t="s">
        <v>95</v>
      </c>
      <c r="B9" s="86" t="s">
        <v>118</v>
      </c>
      <c r="C9" s="85" t="s">
        <v>32</v>
      </c>
      <c r="D9" s="85">
        <v>1</v>
      </c>
      <c r="E9" s="118">
        <v>65000</v>
      </c>
      <c r="F9" s="88" t="s">
        <v>98</v>
      </c>
      <c r="G9" s="89">
        <v>46054</v>
      </c>
      <c r="H9" s="94" t="s">
        <v>36</v>
      </c>
      <c r="I9" s="85"/>
      <c r="J9" s="95" t="s">
        <v>119</v>
      </c>
    </row>
    <row r="10" spans="1:10" x14ac:dyDescent="0.25">
      <c r="A10" s="96"/>
      <c r="B10" s="96"/>
      <c r="C10" s="96"/>
      <c r="D10" s="96"/>
      <c r="E10" s="97">
        <f>SUM(E3:E9)</f>
        <v>8787932.307</v>
      </c>
      <c r="F10" s="98"/>
      <c r="G10" s="96"/>
      <c r="H10" s="96"/>
      <c r="I10" s="96"/>
      <c r="J10" s="96"/>
    </row>
    <row r="11" spans="1:10" x14ac:dyDescent="0.25">
      <c r="E11" s="97">
        <v>9173000</v>
      </c>
    </row>
    <row r="12" spans="1:10" x14ac:dyDescent="0.25">
      <c r="E12" s="117">
        <f>E11-E10</f>
        <v>385067.69299999997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28</vt:i4>
      </vt:variant>
      <vt:variant>
        <vt:lpstr>Intervalos Nomeados</vt:lpstr>
      </vt:variant>
      <vt:variant>
        <vt:i4>8</vt:i4>
      </vt:variant>
    </vt:vector>
  </HeadingPairs>
  <TitlesOfParts>
    <vt:vector size="36" baseType="lpstr">
      <vt:lpstr>GETAD E TI</vt:lpstr>
      <vt:lpstr>enviado geconv</vt:lpstr>
      <vt:lpstr>Planilha6</vt:lpstr>
      <vt:lpstr>GESTUR</vt:lpstr>
      <vt:lpstr>GEMAKT</vt:lpstr>
      <vt:lpstr>GEMAKT consolidada</vt:lpstr>
      <vt:lpstr>Planilha4</vt:lpstr>
      <vt:lpstr>Planilha2</vt:lpstr>
      <vt:lpstr>Planilha3</vt:lpstr>
      <vt:lpstr>GENTUR</vt:lpstr>
      <vt:lpstr>Planilha1</vt:lpstr>
      <vt:lpstr>CONSOLIDACAO PCA</vt:lpstr>
      <vt:lpstr>RAFAEL</vt:lpstr>
      <vt:lpstr>CONSOLIDACAO PCA 2026 14 05</vt:lpstr>
      <vt:lpstr>CONSOLIDACO PCA 02 DE JUNHO</vt:lpstr>
      <vt:lpstr>SEP</vt:lpstr>
      <vt:lpstr>SEP 1</vt:lpstr>
      <vt:lpstr>PCA 2026 ORIGINAL</vt:lpstr>
      <vt:lpstr>PCA 2026 ORIGINAL ALTERADO REUN</vt:lpstr>
      <vt:lpstr>sep 1 adequado teto 2026</vt:lpstr>
      <vt:lpstr>sep 1 adequado teto SITE </vt:lpstr>
      <vt:lpstr>sep 1 adequado teto SITE  (2)</vt:lpstr>
      <vt:lpstr>CONSOLIDACAO PCA 2026 (2)</vt:lpstr>
      <vt:lpstr>Planilha7</vt:lpstr>
      <vt:lpstr>Planilha10</vt:lpstr>
      <vt:lpstr>Planilha11</vt:lpstr>
      <vt:lpstr>Planilha9</vt:lpstr>
      <vt:lpstr>Planilha5</vt:lpstr>
      <vt:lpstr>'CONSOLIDACO PCA 02 DE JUNHO'!Area_de_impressao</vt:lpstr>
      <vt:lpstr>'PCA 2026 ORIGINAL'!Area_de_impressao</vt:lpstr>
      <vt:lpstr>'PCA 2026 ORIGINAL ALTERADO REUN'!Area_de_impressao</vt:lpstr>
      <vt:lpstr>SEP!Area_de_impressao</vt:lpstr>
      <vt:lpstr>'SEP 1'!Area_de_impressao</vt:lpstr>
      <vt:lpstr>'sep 1 adequado teto 2026'!Area_de_impressao</vt:lpstr>
      <vt:lpstr>'sep 1 adequado teto SITE '!Area_de_impressao</vt:lpstr>
      <vt:lpstr>'sep 1 adequado teto SITE  (2)'!Area_de_impressao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Luciléia de Fátima Silva Alves</dc:creator>
  <cp:lastModifiedBy>Luciléia de Fátima Silva Alves</cp:lastModifiedBy>
  <cp:lastPrinted>2025-10-01T13:26:29Z</cp:lastPrinted>
  <dcterms:created xsi:type="dcterms:W3CDTF">2025-04-25T13:28:05Z</dcterms:created>
  <dcterms:modified xsi:type="dcterms:W3CDTF">2025-10-01T15:59:29Z</dcterms:modified>
</cp:coreProperties>
</file>